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dragunaite\Downloads\"/>
    </mc:Choice>
  </mc:AlternateContent>
  <xr:revisionPtr revIDLastSave="0" documentId="13_ncr:1_{B6A5BC88-2614-45D5-9A69-9BC30A030D07}" xr6:coauthVersionLast="36" xr6:coauthVersionMax="47" xr10:uidLastSave="{00000000-0000-0000-0000-000000000000}"/>
  <bookViews>
    <workbookView xWindow="0" yWindow="0" windowWidth="23040" windowHeight="9252" tabRatio="599" activeTab="3" xr2:uid="{00000000-000D-0000-FFFF-FFFF00000000}"/>
  </bookViews>
  <sheets>
    <sheet name="Lentelė" sheetId="4" r:id="rId1"/>
    <sheet name="Protokolas" sheetId="5" r:id="rId2"/>
    <sheet name="Žaidimo schema" sheetId="6" r:id="rId3"/>
    <sheet name="DataAdminLists" sheetId="7" r:id="rId4"/>
  </sheets>
  <definedNames>
    <definedName name="Klaida1">Protokolas!$F$14&lt;&gt;""</definedName>
    <definedName name="List_AKomandos">T_AKomandos[Komanda]</definedName>
    <definedName name="List_BKomandos">T_BKomandos[Komanda]</definedName>
    <definedName name="List_BoulingoCentrai">T_BoulingoCentrai[Name]</definedName>
    <definedName name="List_CKomandos">T_CKomandos[Komanda]</definedName>
    <definedName name="List1">DataAdminLists!$R$2:$R$3</definedName>
    <definedName name="List2">DataAdminLists!$S$2:$S$3</definedName>
    <definedName name="List3">DataAdminLists!$T$2:$T$3</definedName>
    <definedName name="List4">DataAdminLists!$U$2:$U$3</definedName>
    <definedName name="_xlnm.Print_Area" localSheetId="0">Lentelė!$A$1:$O$92</definedName>
    <definedName name="_xlnm.Print_Area" localSheetId="1">Protokolas!$A$1:$R$66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7" l="1"/>
  <c r="J85" i="7" l="1"/>
  <c r="J3" i="7" l="1"/>
  <c r="J4" i="7"/>
  <c r="J5" i="7"/>
  <c r="J6" i="7"/>
  <c r="J7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C13" i="7" l="1"/>
  <c r="U10" i="4" l="1"/>
  <c r="V10" i="4"/>
  <c r="W10" i="4"/>
  <c r="X10" i="4"/>
  <c r="Y10" i="4"/>
  <c r="U11" i="4"/>
  <c r="V11" i="4"/>
  <c r="W11" i="4"/>
  <c r="X11" i="4"/>
  <c r="Y11" i="4"/>
  <c r="U12" i="4"/>
  <c r="V12" i="4"/>
  <c r="W12" i="4"/>
  <c r="X12" i="4"/>
  <c r="Y12" i="4"/>
  <c r="U13" i="4"/>
  <c r="V13" i="4"/>
  <c r="W13" i="4"/>
  <c r="X13" i="4"/>
  <c r="Y13" i="4"/>
  <c r="U14" i="4"/>
  <c r="V14" i="4"/>
  <c r="W14" i="4"/>
  <c r="X14" i="4"/>
  <c r="Y14" i="4"/>
  <c r="U15" i="4"/>
  <c r="V15" i="4"/>
  <c r="W15" i="4"/>
  <c r="X15" i="4"/>
  <c r="Y15" i="4"/>
  <c r="U16" i="4"/>
  <c r="V16" i="4"/>
  <c r="W16" i="4"/>
  <c r="X16" i="4"/>
  <c r="Y16" i="4"/>
  <c r="U29" i="4"/>
  <c r="V29" i="4"/>
  <c r="W29" i="4"/>
  <c r="X29" i="4"/>
  <c r="Y29" i="4"/>
  <c r="U30" i="4"/>
  <c r="V30" i="4"/>
  <c r="W30" i="4"/>
  <c r="X30" i="4"/>
  <c r="Y30" i="4"/>
  <c r="U31" i="4"/>
  <c r="V31" i="4"/>
  <c r="W31" i="4"/>
  <c r="X31" i="4"/>
  <c r="Y31" i="4"/>
  <c r="U32" i="4"/>
  <c r="V32" i="4"/>
  <c r="W32" i="4"/>
  <c r="X32" i="4"/>
  <c r="Y32" i="4"/>
  <c r="U33" i="4"/>
  <c r="V33" i="4"/>
  <c r="W33" i="4"/>
  <c r="X33" i="4"/>
  <c r="Y33" i="4"/>
  <c r="U34" i="4"/>
  <c r="V34" i="4"/>
  <c r="W34" i="4"/>
  <c r="X34" i="4"/>
  <c r="Y34" i="4"/>
  <c r="U35" i="4"/>
  <c r="V35" i="4"/>
  <c r="W35" i="4"/>
  <c r="X35" i="4"/>
  <c r="Y35" i="4"/>
  <c r="P30" i="4" l="1"/>
  <c r="P34" i="4"/>
  <c r="P14" i="4"/>
  <c r="P12" i="4"/>
  <c r="P10" i="4"/>
  <c r="P33" i="4"/>
  <c r="P32" i="4"/>
  <c r="P11" i="4"/>
  <c r="P35" i="4"/>
  <c r="P29" i="4"/>
  <c r="P13" i="4"/>
  <c r="P16" i="4"/>
  <c r="P15" i="4"/>
  <c r="P31" i="4"/>
  <c r="J30" i="5" l="1"/>
  <c r="J19" i="5"/>
  <c r="I39" i="5" l="1" a="1"/>
  <c r="I39" i="5" s="1"/>
  <c r="I38" i="5" a="1"/>
  <c r="I38" i="5" s="1"/>
  <c r="I37" i="5" a="1"/>
  <c r="I37" i="5" s="1"/>
  <c r="I36" i="5" a="1"/>
  <c r="I36" i="5" s="1"/>
  <c r="I35" i="5" a="1"/>
  <c r="I35" i="5" s="1"/>
  <c r="I34" i="5" a="1"/>
  <c r="I34" i="5" s="1"/>
  <c r="I33" i="5" a="1"/>
  <c r="I33" i="5" s="1"/>
  <c r="I28" i="5" a="1"/>
  <c r="I28" i="5" s="1"/>
  <c r="I27" i="5" a="1"/>
  <c r="I27" i="5" s="1"/>
  <c r="I26" i="5" a="1"/>
  <c r="I26" i="5" s="1"/>
  <c r="I25" i="5" a="1"/>
  <c r="I25" i="5" s="1"/>
  <c r="I24" i="5" a="1"/>
  <c r="I24" i="5" s="1"/>
  <c r="I23" i="5" a="1"/>
  <c r="I23" i="5" s="1"/>
  <c r="I22" i="5" a="1"/>
  <c r="I22" i="5" s="1"/>
  <c r="B39" i="5" a="1"/>
  <c r="B39" i="5" s="1"/>
  <c r="B38" i="5" a="1"/>
  <c r="B38" i="5" s="1"/>
  <c r="B37" i="5" a="1"/>
  <c r="B37" i="5" s="1"/>
  <c r="B36" i="5" a="1"/>
  <c r="B36" i="5" s="1"/>
  <c r="B35" i="5" a="1"/>
  <c r="B35" i="5" s="1"/>
  <c r="B34" i="5" a="1"/>
  <c r="B34" i="5" s="1"/>
  <c r="B33" i="5" a="1"/>
  <c r="B33" i="5" s="1"/>
  <c r="B28" i="5" a="1"/>
  <c r="B28" i="5" s="1"/>
  <c r="B27" i="5" a="1"/>
  <c r="B27" i="5" s="1"/>
  <c r="B26" i="5" a="1"/>
  <c r="B26" i="5" s="1"/>
  <c r="B25" i="5" a="1"/>
  <c r="B25" i="5" s="1"/>
  <c r="B24" i="5" a="1"/>
  <c r="B24" i="5" s="1"/>
  <c r="B23" i="5" a="1"/>
  <c r="B23" i="5" s="1"/>
  <c r="B22" i="5" a="1"/>
  <c r="B22" i="5" s="1"/>
  <c r="P37" i="5" l="1"/>
  <c r="N37" i="5"/>
  <c r="L37" i="5"/>
  <c r="J37" i="5"/>
  <c r="L33" i="5"/>
  <c r="J33" i="5"/>
  <c r="P33" i="5"/>
  <c r="N33" i="5"/>
  <c r="P38" i="5"/>
  <c r="N38" i="5"/>
  <c r="L38" i="5"/>
  <c r="J38" i="5"/>
  <c r="P35" i="5"/>
  <c r="N35" i="5"/>
  <c r="L35" i="5"/>
  <c r="J35" i="5"/>
  <c r="P34" i="5"/>
  <c r="N34" i="5"/>
  <c r="L34" i="5"/>
  <c r="J34" i="5"/>
  <c r="P36" i="5"/>
  <c r="N36" i="5"/>
  <c r="L36" i="5"/>
  <c r="J36" i="5"/>
  <c r="P39" i="5"/>
  <c r="N39" i="5"/>
  <c r="L39" i="5"/>
  <c r="J39" i="5"/>
  <c r="P25" i="5"/>
  <c r="N25" i="5"/>
  <c r="L25" i="5"/>
  <c r="J25" i="5"/>
  <c r="P27" i="5"/>
  <c r="N27" i="5"/>
  <c r="L27" i="5"/>
  <c r="J27" i="5"/>
  <c r="P26" i="5"/>
  <c r="N26" i="5"/>
  <c r="L26" i="5"/>
  <c r="J26" i="5"/>
  <c r="P28" i="5"/>
  <c r="N28" i="5"/>
  <c r="L28" i="5"/>
  <c r="J28" i="5"/>
  <c r="P22" i="5"/>
  <c r="N22" i="5"/>
  <c r="L22" i="5"/>
  <c r="J22" i="5"/>
  <c r="J23" i="5"/>
  <c r="P23" i="5"/>
  <c r="N23" i="5"/>
  <c r="L23" i="5"/>
  <c r="P24" i="5"/>
  <c r="N24" i="5"/>
  <c r="L24" i="5"/>
  <c r="J24" i="5"/>
  <c r="A33" i="5"/>
  <c r="U3" i="7"/>
  <c r="U2" i="7"/>
  <c r="T3" i="7"/>
  <c r="T2" i="7"/>
  <c r="S3" i="7"/>
  <c r="S2" i="7"/>
  <c r="R3" i="7"/>
  <c r="R2" i="7"/>
  <c r="R14" i="5"/>
  <c r="R16" i="5" l="1"/>
  <c r="K59" i="5"/>
  <c r="R10" i="5"/>
  <c r="Y34" i="5"/>
  <c r="Z34" i="5" s="1"/>
  <c r="AA34" i="5" s="1"/>
  <c r="Y35" i="5"/>
  <c r="Z35" i="5" s="1"/>
  <c r="AA35" i="5" s="1"/>
  <c r="Y36" i="5"/>
  <c r="Z36" i="5" s="1"/>
  <c r="AA36" i="5" s="1"/>
  <c r="Y37" i="5"/>
  <c r="Z37" i="5" s="1"/>
  <c r="Y38" i="5"/>
  <c r="Z38" i="5" s="1"/>
  <c r="AA38" i="5" s="1"/>
  <c r="Y39" i="5"/>
  <c r="Z39" i="5" s="1"/>
  <c r="AA39" i="5" s="1"/>
  <c r="Y33" i="5"/>
  <c r="Z33" i="5" s="1"/>
  <c r="A34" i="5"/>
  <c r="A35" i="5"/>
  <c r="A36" i="5"/>
  <c r="A37" i="5"/>
  <c r="A38" i="5"/>
  <c r="A39" i="5"/>
  <c r="R12" i="5"/>
  <c r="R8" i="5"/>
  <c r="Y22" i="5"/>
  <c r="Z22" i="5" s="1"/>
  <c r="AA22" i="5" s="1"/>
  <c r="Y24" i="5"/>
  <c r="Y25" i="5"/>
  <c r="Z25" i="5" s="1"/>
  <c r="AA25" i="5" s="1"/>
  <c r="Y26" i="5"/>
  <c r="Z26" i="5" s="1"/>
  <c r="AA26" i="5" s="1"/>
  <c r="Y27" i="5"/>
  <c r="Y28" i="5"/>
  <c r="Y23" i="5"/>
  <c r="A22" i="5"/>
  <c r="A23" i="5"/>
  <c r="A24" i="5"/>
  <c r="A25" i="5"/>
  <c r="A26" i="5"/>
  <c r="A27" i="5"/>
  <c r="A28" i="5"/>
  <c r="C5" i="4"/>
  <c r="A10" i="4" l="1"/>
  <c r="B10" i="4" s="1"/>
  <c r="A14" i="4"/>
  <c r="A31" i="4"/>
  <c r="A11" i="4"/>
  <c r="A13" i="4"/>
  <c r="A29" i="4"/>
  <c r="A70" i="4" s="1"/>
  <c r="A30" i="4"/>
  <c r="A71" i="4" s="1"/>
  <c r="A16" i="4"/>
  <c r="A67" i="4" s="1"/>
  <c r="A12" i="4"/>
  <c r="A63" i="4" s="1"/>
  <c r="A35" i="4"/>
  <c r="A76" i="4" s="1"/>
  <c r="A32" i="4"/>
  <c r="A73" i="4" s="1"/>
  <c r="A33" i="4"/>
  <c r="A74" i="4" s="1"/>
  <c r="A34" i="4"/>
  <c r="A75" i="4" s="1"/>
  <c r="A15" i="4"/>
  <c r="A66" i="4" s="1"/>
  <c r="AA37" i="5"/>
  <c r="AA33" i="5"/>
  <c r="Z28" i="5"/>
  <c r="AA28" i="5" s="1"/>
  <c r="Z24" i="5"/>
  <c r="AA24" i="5" s="1"/>
  <c r="Z27" i="5"/>
  <c r="AA27" i="5" s="1"/>
  <c r="Z23" i="5"/>
  <c r="AA23" i="5" s="1"/>
  <c r="C4" i="7"/>
  <c r="C5" i="7"/>
  <c r="C12" i="7"/>
  <c r="C10" i="7"/>
  <c r="C11" i="7"/>
  <c r="C9" i="7"/>
  <c r="C8" i="7"/>
  <c r="C3" i="7"/>
  <c r="C7" i="7"/>
  <c r="C6" i="7"/>
  <c r="M8" i="6"/>
  <c r="K8" i="6"/>
  <c r="G8" i="6"/>
  <c r="E8" i="6"/>
  <c r="C10" i="4" l="1"/>
  <c r="N10" i="4" s="1"/>
  <c r="O10" i="4" s="1"/>
  <c r="A61" i="4"/>
  <c r="B31" i="4"/>
  <c r="A72" i="4"/>
  <c r="B13" i="4"/>
  <c r="A64" i="4"/>
  <c r="C11" i="4"/>
  <c r="A62" i="4"/>
  <c r="B14" i="4"/>
  <c r="A65" i="4"/>
  <c r="C14" i="4"/>
  <c r="B11" i="4"/>
  <c r="C31" i="4"/>
  <c r="C13" i="4"/>
  <c r="C32" i="4"/>
  <c r="B32" i="4"/>
  <c r="C29" i="4"/>
  <c r="B29" i="4"/>
  <c r="B30" i="4"/>
  <c r="C30" i="4"/>
  <c r="B35" i="4"/>
  <c r="C35" i="4"/>
  <c r="C33" i="4"/>
  <c r="B33" i="4"/>
  <c r="B34" i="4"/>
  <c r="C34" i="4"/>
  <c r="B16" i="4"/>
  <c r="C16" i="4"/>
  <c r="C12" i="4"/>
  <c r="D17" i="4" s="1"/>
  <c r="B12" i="4"/>
  <c r="C15" i="4"/>
  <c r="B15" i="4"/>
  <c r="N29" i="4" l="1"/>
  <c r="O29" i="4" s="1"/>
  <c r="N34" i="4"/>
  <c r="O34" i="4" s="1"/>
  <c r="N33" i="4"/>
  <c r="O33" i="4" s="1"/>
  <c r="N32" i="4"/>
  <c r="O32" i="4" s="1"/>
  <c r="N35" i="4"/>
  <c r="O35" i="4" s="1"/>
  <c r="N30" i="4"/>
  <c r="O30" i="4" s="1"/>
  <c r="N31" i="4"/>
  <c r="O31" i="4" s="1"/>
  <c r="N12" i="4"/>
  <c r="O12" i="4" s="1"/>
  <c r="N11" i="4"/>
  <c r="O11" i="4" s="1"/>
  <c r="N13" i="4"/>
  <c r="O13" i="4" s="1"/>
  <c r="N16" i="4"/>
  <c r="O16" i="4" s="1"/>
  <c r="N14" i="4"/>
  <c r="O14" i="4" s="1"/>
  <c r="N15" i="4"/>
  <c r="O15" i="4" s="1"/>
  <c r="F37" i="4"/>
  <c r="J17" i="4"/>
  <c r="D18" i="4"/>
  <c r="D19" i="4" s="1"/>
  <c r="L17" i="4"/>
  <c r="H17" i="4"/>
  <c r="L36" i="4"/>
  <c r="J36" i="4"/>
  <c r="H36" i="4"/>
  <c r="D36" i="4"/>
  <c r="F36" i="4"/>
  <c r="J37" i="4"/>
  <c r="D37" i="4"/>
  <c r="L37" i="4"/>
  <c r="H37" i="4"/>
  <c r="H18" i="4"/>
  <c r="F18" i="4"/>
  <c r="F17" i="4"/>
  <c r="L18" i="4"/>
  <c r="J18" i="4"/>
  <c r="C59" i="5"/>
  <c r="F38" i="4" l="1"/>
  <c r="F19" i="4"/>
  <c r="J19" i="4"/>
  <c r="H19" i="4"/>
  <c r="L38" i="4"/>
  <c r="J38" i="4"/>
  <c r="D38" i="4"/>
  <c r="H38" i="4"/>
  <c r="L19" i="4"/>
  <c r="C26" i="4"/>
  <c r="C69" i="4" s="1"/>
  <c r="K52" i="4"/>
  <c r="C52" i="4"/>
  <c r="C4" i="4"/>
  <c r="C54" i="4" s="1"/>
  <c r="K2" i="4"/>
  <c r="C2" i="4"/>
  <c r="A1" i="4"/>
  <c r="A51" i="4" s="1"/>
  <c r="B71" i="4"/>
  <c r="D71" i="4" s="1"/>
  <c r="B72" i="4"/>
  <c r="D72" i="4" s="1"/>
  <c r="B73" i="4"/>
  <c r="D73" i="4" s="1"/>
  <c r="B74" i="4"/>
  <c r="D74" i="4" s="1"/>
  <c r="B75" i="4"/>
  <c r="B76" i="4"/>
  <c r="B70" i="4"/>
  <c r="D70" i="4" s="1"/>
  <c r="B62" i="4"/>
  <c r="B63" i="4"/>
  <c r="B64" i="4"/>
  <c r="B65" i="4"/>
  <c r="B66" i="4"/>
  <c r="B67" i="4"/>
  <c r="B61" i="4"/>
  <c r="A69" i="4"/>
  <c r="A60" i="4"/>
  <c r="N76" i="4"/>
  <c r="O75" i="4"/>
  <c r="O74" i="4"/>
  <c r="O73" i="4"/>
  <c r="N72" i="4"/>
  <c r="O71" i="4"/>
  <c r="N70" i="4"/>
  <c r="O67" i="4"/>
  <c r="O66" i="4"/>
  <c r="O65" i="4"/>
  <c r="N64" i="4"/>
  <c r="O63" i="4"/>
  <c r="O62" i="4"/>
  <c r="N61" i="4"/>
  <c r="N17" i="4" l="1"/>
  <c r="D75" i="4"/>
  <c r="D76" i="4"/>
  <c r="D61" i="4"/>
  <c r="D64" i="4"/>
  <c r="D67" i="4"/>
  <c r="D63" i="4"/>
  <c r="D66" i="4"/>
  <c r="D62" i="4"/>
  <c r="D65" i="4"/>
  <c r="J22" i="4"/>
  <c r="L41" i="4"/>
  <c r="N75" i="4"/>
  <c r="N65" i="4"/>
  <c r="L20" i="4"/>
  <c r="Q14" i="4" s="1"/>
  <c r="N66" i="4"/>
  <c r="N67" i="4"/>
  <c r="O76" i="4"/>
  <c r="J21" i="4"/>
  <c r="L40" i="4"/>
  <c r="L21" i="4"/>
  <c r="F67" i="4" s="1"/>
  <c r="L22" i="4"/>
  <c r="F41" i="4"/>
  <c r="F40" i="4"/>
  <c r="F21" i="4"/>
  <c r="F22" i="4"/>
  <c r="C55" i="4"/>
  <c r="C7" i="4"/>
  <c r="C60" i="4" s="1"/>
  <c r="H40" i="4"/>
  <c r="O70" i="4"/>
  <c r="N74" i="4"/>
  <c r="O72" i="4"/>
  <c r="N71" i="4"/>
  <c r="H41" i="4"/>
  <c r="H21" i="4"/>
  <c r="H22" i="4"/>
  <c r="O64" i="4"/>
  <c r="J40" i="4"/>
  <c r="N73" i="4"/>
  <c r="N62" i="4"/>
  <c r="O61" i="4"/>
  <c r="N63" i="4"/>
  <c r="J41" i="4"/>
  <c r="H23" i="4" l="1"/>
  <c r="F39" i="4"/>
  <c r="Q28" i="4" s="1"/>
  <c r="J23" i="4"/>
  <c r="J24" i="4" s="1"/>
  <c r="J42" i="4"/>
  <c r="J43" i="4" s="1"/>
  <c r="L42" i="4"/>
  <c r="L43" i="4" s="1"/>
  <c r="H39" i="4"/>
  <c r="Q29" i="4" s="1"/>
  <c r="F42" i="4"/>
  <c r="H42" i="4"/>
  <c r="H43" i="4" s="1"/>
  <c r="H20" i="4"/>
  <c r="Q12" i="4" s="1"/>
  <c r="F20" i="4"/>
  <c r="Q11" i="4" s="1"/>
  <c r="L39" i="4"/>
  <c r="Q31" i="4" s="1"/>
  <c r="L23" i="4"/>
  <c r="L24" i="4" s="1"/>
  <c r="F23" i="4"/>
  <c r="J20" i="4"/>
  <c r="Q13" i="4" s="1"/>
  <c r="J39" i="4"/>
  <c r="Q30" i="4" s="1"/>
  <c r="N36" i="4"/>
  <c r="D41" i="4"/>
  <c r="D40" i="4"/>
  <c r="D22" i="4"/>
  <c r="D21" i="4"/>
  <c r="H24" i="4" l="1"/>
  <c r="H67" i="4"/>
  <c r="J67" i="4" s="1"/>
  <c r="L67" i="4" s="1"/>
  <c r="F65" i="4"/>
  <c r="F66" i="4"/>
  <c r="F76" i="4"/>
  <c r="F74" i="4"/>
  <c r="F75" i="4"/>
  <c r="F62" i="4"/>
  <c r="F63" i="4"/>
  <c r="F61" i="4"/>
  <c r="F64" i="4"/>
  <c r="F73" i="4"/>
  <c r="F72" i="4"/>
  <c r="F43" i="4"/>
  <c r="F71" i="4"/>
  <c r="F70" i="4"/>
  <c r="F24" i="4"/>
  <c r="O17" i="4"/>
  <c r="O36" i="4"/>
  <c r="D20" i="4"/>
  <c r="Q10" i="4" s="1"/>
  <c r="R13" i="4" s="1"/>
  <c r="D23" i="4"/>
  <c r="H66" i="4" s="1"/>
  <c r="D42" i="4"/>
  <c r="D39" i="4"/>
  <c r="Q27" i="4" s="1"/>
  <c r="R27" i="4" s="1"/>
  <c r="J66" i="4" l="1"/>
  <c r="L66" i="4" s="1"/>
  <c r="H76" i="4"/>
  <c r="J76" i="4" s="1"/>
  <c r="L76" i="4" s="1"/>
  <c r="H65" i="4"/>
  <c r="J65" i="4" s="1"/>
  <c r="L65" i="4" s="1"/>
  <c r="R14" i="4"/>
  <c r="R31" i="4"/>
  <c r="R29" i="4"/>
  <c r="R30" i="4"/>
  <c r="R11" i="4"/>
  <c r="R10" i="4"/>
  <c r="R12" i="4"/>
  <c r="R28" i="4"/>
  <c r="N60" i="5"/>
  <c r="H74" i="4"/>
  <c r="J74" i="4" s="1"/>
  <c r="L74" i="4" s="1"/>
  <c r="H75" i="4"/>
  <c r="J75" i="4" s="1"/>
  <c r="L75" i="4" s="1"/>
  <c r="H62" i="4"/>
  <c r="J62" i="4" s="1"/>
  <c r="L62" i="4" s="1"/>
  <c r="H63" i="4"/>
  <c r="J63" i="4" s="1"/>
  <c r="L63" i="4" s="1"/>
  <c r="H61" i="4"/>
  <c r="J61" i="4" s="1"/>
  <c r="L61" i="4" s="1"/>
  <c r="H64" i="4"/>
  <c r="J64" i="4" s="1"/>
  <c r="L64" i="4" s="1"/>
  <c r="H71" i="4"/>
  <c r="J71" i="4" s="1"/>
  <c r="L71" i="4" s="1"/>
  <c r="H70" i="4"/>
  <c r="J70" i="4" s="1"/>
  <c r="L70" i="4" s="1"/>
  <c r="H72" i="4"/>
  <c r="J72" i="4" s="1"/>
  <c r="L72" i="4" s="1"/>
  <c r="H73" i="4"/>
  <c r="J73" i="4" s="1"/>
  <c r="L73" i="4" s="1"/>
  <c r="N39" i="4"/>
  <c r="N20" i="4"/>
  <c r="F60" i="5"/>
  <c r="D43" i="4"/>
  <c r="D24" i="4"/>
  <c r="N43" i="4" l="1"/>
  <c r="N42" i="4" s="1"/>
  <c r="N24" i="4"/>
  <c r="N23" i="4" s="1"/>
  <c r="O39" i="4" l="1"/>
  <c r="K5" i="4" s="1"/>
  <c r="O20" i="4"/>
  <c r="K4" i="4" s="1"/>
  <c r="C60" i="5" s="1"/>
  <c r="K54" i="4" l="1"/>
  <c r="K55" i="4"/>
  <c r="K60" i="5"/>
</calcChain>
</file>

<file path=xl/sharedStrings.xml><?xml version="1.0" encoding="utf-8"?>
<sst xmlns="http://schemas.openxmlformats.org/spreadsheetml/2006/main" count="642" uniqueCount="299">
  <si>
    <t>1 partija</t>
  </si>
  <si>
    <t>2 partija</t>
  </si>
  <si>
    <t>3 partija</t>
  </si>
  <si>
    <t>4 partija</t>
  </si>
  <si>
    <t>5 partija</t>
  </si>
  <si>
    <t>Pora</t>
  </si>
  <si>
    <t>Rezultatas</t>
  </si>
  <si>
    <t>Suma</t>
  </si>
  <si>
    <t>Vidurkis</t>
  </si>
  <si>
    <t xml:space="preserve">Pora Nr.1 </t>
  </si>
  <si>
    <t>Pora Nr.2</t>
  </si>
  <si>
    <t>VISO</t>
  </si>
  <si>
    <t>Skirtumas  per  partiją</t>
  </si>
  <si>
    <t>Taškai Pora Nr.1</t>
  </si>
  <si>
    <t>Taškai Pora Nr.2</t>
  </si>
  <si>
    <t>Svečių komanda</t>
  </si>
  <si>
    <t>Taškai</t>
  </si>
  <si>
    <t>Vardas, Pavardė</t>
  </si>
  <si>
    <t>Lietuvos Boulingo Federacija</t>
  </si>
  <si>
    <t>www.lbf-bowling.lt</t>
  </si>
  <si>
    <t>RUNGTYNIŲ VIETA</t>
  </si>
  <si>
    <t>RUNGTYNIŲ TEISĖJAS</t>
  </si>
  <si>
    <t>ŠEIMININKAI</t>
  </si>
  <si>
    <t>SVEČIAI</t>
  </si>
  <si>
    <t>Nr.</t>
  </si>
  <si>
    <t>RUNGTYNIŲ DATA</t>
  </si>
  <si>
    <t>Šeimininkai</t>
  </si>
  <si>
    <t>Svečiai</t>
  </si>
  <si>
    <t>Kapitonas</t>
  </si>
  <si>
    <t>(parašas)</t>
  </si>
  <si>
    <t>RUNGTYNIŲ REZULTATAS</t>
  </si>
  <si>
    <t>NUOBAUDOS:</t>
  </si>
  <si>
    <t>PASTABOS:</t>
  </si>
  <si>
    <t>Rungtynių teisėjas</t>
  </si>
  <si>
    <t>Už
Sumą</t>
  </si>
  <si>
    <t>Namų komanda</t>
  </si>
  <si>
    <t>Taškai (bendras rezultatas)</t>
  </si>
  <si>
    <t>VARDAS, PAVARDĖ</t>
  </si>
  <si>
    <t>PARTIJOS</t>
  </si>
  <si>
    <t>TAŠKAI</t>
  </si>
  <si>
    <t>SUMA</t>
  </si>
  <si>
    <t>VIDURKIS</t>
  </si>
  <si>
    <t>POROJE</t>
  </si>
  <si>
    <t>Tarpusavio dvikova</t>
  </si>
  <si>
    <t>Partija</t>
  </si>
  <si>
    <t>Apšilimo takas</t>
  </si>
  <si>
    <t>Pora 1</t>
  </si>
  <si>
    <t>Pora 2</t>
  </si>
  <si>
    <t>Atsarginiai žaidėjai</t>
  </si>
  <si>
    <t>Namai 1</t>
  </si>
  <si>
    <t>Svečiai 1</t>
  </si>
  <si>
    <t>Namai 3</t>
  </si>
  <si>
    <t>Svečiai 3</t>
  </si>
  <si>
    <t>Namai 2</t>
  </si>
  <si>
    <t>Svečiai 2</t>
  </si>
  <si>
    <t>Namai 4</t>
  </si>
  <si>
    <t>Svečiai 4</t>
  </si>
  <si>
    <t>• Po trijų (3) partijų daroma 5 minučių pertrauka
• Pertraukos metu kapitonai sudaro naujas poras panaudodami visus komandos žaidėjus ir gali visiškai neatsižvelgti į tai, kokios poros buvo prieš ketvirtą partiją.
• Pirmasis rungtynių protokolą užpildo svečių komandos kapitonas.
Sudaromos dvi poros ir priskiriami takai.
• Antrasis rungtynių protokolą užpildo namų komandos kapitonas.
Sudaromos dvi poros ir priskiriami takai.</t>
  </si>
  <si>
    <t>Legenda:</t>
  </si>
  <si>
    <t>Svečių komanda:
žaidėjai S1, S2, S3, S4, S5, S6, S7</t>
  </si>
  <si>
    <r>
      <rPr>
        <sz val="11"/>
        <color rgb="FFC00000"/>
        <rFont val="Calibri"/>
        <family val="2"/>
        <scheme val="minor"/>
      </rPr>
      <t xml:space="preserve">• Žaidimo takai schemoje nurodyti eilės tvarka iš kairės į dešinę ir gali neatitikti numeracijos boulingo centre.
• Žaidimo schemoje yra nurodyti takai ant kurių komandų poros pradeda partiją, nepriklausomai nuo to, ant kurio takelio rodomi rezultatai, t.y. vykstant žaidimui cross-line sistema pirmą partiją namų komanda pradės ant neporinio takelio, antrą ant porinio takelio ir t.t. Atitinkamai svečių komanda varžybas pradeda ant porinių takų, antrą ant neporinių ir t.t.
• Žaidėjų keitimai atsarginiai žaidėjais galimi po apšilimo, bei po kiekvienos partijos ir nėra ribojami. Jei žaidėjas buvo pakeistas, tai prieš sekančią partiją jis laikomas atsarginiu žaidėju ir gali būti priskirtas į bet kurią porą, nepriklausomai nuo to, kurioje poroje jis žaidė prieš tai.
</t>
    </r>
    <r>
      <rPr>
        <sz val="11"/>
        <color theme="1"/>
        <rFont val="Calibri"/>
        <family val="2"/>
        <scheme val="minor"/>
      </rPr>
      <t xml:space="preserve">
• Pirmasis rungtynių protokolą užpildo namų komandos kapitonas.
Sudaromos dvi poros ir priskiriami takai.
• Antrasis rungtynių protokolą užpildo svečių komandos kapitonas.
Sudaromos dvi poros ir priskiriami takai.</t>
    </r>
  </si>
  <si>
    <t xml:space="preserve">   takas</t>
  </si>
  <si>
    <t>Namų komanda:</t>
  </si>
  <si>
    <t>Hcp</t>
  </si>
  <si>
    <t>Viso per partiją (bendras)</t>
  </si>
  <si>
    <t>TAKELIAI</t>
  </si>
  <si>
    <t>LBL VARŽYBŲ PROTOKOLAS</t>
  </si>
  <si>
    <t>Boulingo Centras</t>
  </si>
  <si>
    <t>Miestas</t>
  </si>
  <si>
    <t>Kaunas</t>
  </si>
  <si>
    <t>Vilnius</t>
  </si>
  <si>
    <t>Šiauliai</t>
  </si>
  <si>
    <t>Plungė</t>
  </si>
  <si>
    <t>Druskininkai</t>
  </si>
  <si>
    <t>Oazė</t>
  </si>
  <si>
    <t>Apollo</t>
  </si>
  <si>
    <t>Klaipėda</t>
  </si>
  <si>
    <t>Strike House</t>
  </si>
  <si>
    <t>Žirmūnai</t>
  </si>
  <si>
    <t>Amerigo</t>
  </si>
  <si>
    <t>Porto</t>
  </si>
  <si>
    <t>SPA Vilnius</t>
  </si>
  <si>
    <t>Name</t>
  </si>
  <si>
    <t>Boulingo centrai</t>
  </si>
  <si>
    <t>A Lygos komandos</t>
  </si>
  <si>
    <t>Komanda</t>
  </si>
  <si>
    <t>B Lygos komandos</t>
  </si>
  <si>
    <t>C Lygos komandos</t>
  </si>
  <si>
    <t>BOWLING STONES</t>
  </si>
  <si>
    <t>KKK-2</t>
  </si>
  <si>
    <t>SŪDUVIAI</t>
  </si>
  <si>
    <t>AMBER STRIKE</t>
  </si>
  <si>
    <t>EKIPA</t>
  </si>
  <si>
    <t>List1</t>
  </si>
  <si>
    <t>List2</t>
  </si>
  <si>
    <t>List3</t>
  </si>
  <si>
    <t>List4</t>
  </si>
  <si>
    <t>1 partijoj</t>
  </si>
  <si>
    <t>2 partijoj</t>
  </si>
  <si>
    <t>3 partijoj</t>
  </si>
  <si>
    <t>4 partijoj</t>
  </si>
  <si>
    <t>5 partijoj</t>
  </si>
  <si>
    <t>O‘Learys</t>
  </si>
  <si>
    <t>Vardas</t>
  </si>
  <si>
    <t>Lyga</t>
  </si>
  <si>
    <t>VISI ŽAIDĖJAI</t>
  </si>
  <si>
    <t>Pavardė</t>
  </si>
  <si>
    <t>Algimantas</t>
  </si>
  <si>
    <t>VALINSKIS</t>
  </si>
  <si>
    <t>Alvydas</t>
  </si>
  <si>
    <t>Andrej</t>
  </si>
  <si>
    <t>MACIJEVSKI</t>
  </si>
  <si>
    <t>Andrius</t>
  </si>
  <si>
    <t>ANDRUŠKA</t>
  </si>
  <si>
    <t>Antanas</t>
  </si>
  <si>
    <t>PAKINKIS</t>
  </si>
  <si>
    <t>Artūras</t>
  </si>
  <si>
    <t>KIRKLYS</t>
  </si>
  <si>
    <t>SELENIS</t>
  </si>
  <si>
    <t>Dainius</t>
  </si>
  <si>
    <t>Daiva</t>
  </si>
  <si>
    <t>SELENIENĖ</t>
  </si>
  <si>
    <t>Donatas</t>
  </si>
  <si>
    <t>BALTŪSIS</t>
  </si>
  <si>
    <t>Edita</t>
  </si>
  <si>
    <t>BIKIENĖ</t>
  </si>
  <si>
    <t>Edvinas</t>
  </si>
  <si>
    <t>Eimantas</t>
  </si>
  <si>
    <t>DAUNORAS</t>
  </si>
  <si>
    <t>Eligijus</t>
  </si>
  <si>
    <t>MIKŠA</t>
  </si>
  <si>
    <t>PERMINAITĖ</t>
  </si>
  <si>
    <t>Eugenijus</t>
  </si>
  <si>
    <t>STANKEVIČIUS</t>
  </si>
  <si>
    <t>Gintautas</t>
  </si>
  <si>
    <t>AKELAITIS</t>
  </si>
  <si>
    <t>Ingrida</t>
  </si>
  <si>
    <t>Janina</t>
  </si>
  <si>
    <t>SKABICKIENĖ</t>
  </si>
  <si>
    <t>Jonas</t>
  </si>
  <si>
    <t>REMEIKA</t>
  </si>
  <si>
    <t>Josifas</t>
  </si>
  <si>
    <t>GIGEVIČIUS</t>
  </si>
  <si>
    <t>Justas</t>
  </si>
  <si>
    <t>ABARAVIČIUS</t>
  </si>
  <si>
    <t>Kęstutis</t>
  </si>
  <si>
    <t>KANDROTAS</t>
  </si>
  <si>
    <t>Leta</t>
  </si>
  <si>
    <t>ANUŽIENĖ</t>
  </si>
  <si>
    <t>Lidija</t>
  </si>
  <si>
    <t>STANKŪNAITĖ</t>
  </si>
  <si>
    <t>Modestas</t>
  </si>
  <si>
    <t>Pavel</t>
  </si>
  <si>
    <t>Raimondas</t>
  </si>
  <si>
    <t>MARTINKUS</t>
  </si>
  <si>
    <t>Remigijus</t>
  </si>
  <si>
    <t>NAUSĖDA</t>
  </si>
  <si>
    <t>Rolandas</t>
  </si>
  <si>
    <t>KUPRYS</t>
  </si>
  <si>
    <t>Romas</t>
  </si>
  <si>
    <t>BIKAS</t>
  </si>
  <si>
    <t>Romualdas</t>
  </si>
  <si>
    <t>SKABICKAS</t>
  </si>
  <si>
    <t>Saulius</t>
  </si>
  <si>
    <t>GEDGAUDAS</t>
  </si>
  <si>
    <t>Silvestras</t>
  </si>
  <si>
    <t>BORAVSKIS</t>
  </si>
  <si>
    <t>Stanislavas</t>
  </si>
  <si>
    <t>Šarūnas</t>
  </si>
  <si>
    <t>SURVILA</t>
  </si>
  <si>
    <t>Tomas</t>
  </si>
  <si>
    <t>GULBINAS</t>
  </si>
  <si>
    <t>Vaclovas</t>
  </si>
  <si>
    <t>MITKUS</t>
  </si>
  <si>
    <t>Vaidas</t>
  </si>
  <si>
    <t>Valerija</t>
  </si>
  <si>
    <t>Vidas</t>
  </si>
  <si>
    <t>VAGNORIUS</t>
  </si>
  <si>
    <t>VALINČIUS</t>
  </si>
  <si>
    <t>Violeta</t>
  </si>
  <si>
    <t>KULIAVIENĖ</t>
  </si>
  <si>
    <t>Vytautas</t>
  </si>
  <si>
    <t>IVINSKIS</t>
  </si>
  <si>
    <t>Vladas</t>
  </si>
  <si>
    <t>C</t>
  </si>
  <si>
    <t>Žaidėjo Enr</t>
  </si>
  <si>
    <t>Gediminas</t>
  </si>
  <si>
    <t>GUŽYS</t>
  </si>
  <si>
    <t>TALAČKA</t>
  </si>
  <si>
    <t>Leonas</t>
  </si>
  <si>
    <t>GRIŽAS</t>
  </si>
  <si>
    <t>KOMANDOJ</t>
  </si>
  <si>
    <t xml:space="preserve"> </t>
  </si>
  <si>
    <t>JUOZAPAVIČIUS</t>
  </si>
  <si>
    <t>7&amp;10</t>
  </si>
  <si>
    <t>LISAUSKAS</t>
  </si>
  <si>
    <t>Kristijonas</t>
  </si>
  <si>
    <t>JAKUTIS</t>
  </si>
  <si>
    <t>Miroslav</t>
  </si>
  <si>
    <t>MIKULSKI</t>
  </si>
  <si>
    <t>Valdemar</t>
  </si>
  <si>
    <t>STANKEVIČ</t>
  </si>
  <si>
    <t>JUŠKAITĖ</t>
  </si>
  <si>
    <t>Iveta</t>
  </si>
  <si>
    <t>SPILLER</t>
  </si>
  <si>
    <t>KKK</t>
  </si>
  <si>
    <t>Lina</t>
  </si>
  <si>
    <t>PALIANSKIENĖ</t>
  </si>
  <si>
    <t>JASILEVIČIUS</t>
  </si>
  <si>
    <t>JAKAITIS</t>
  </si>
  <si>
    <t>SENI ŠERNAI</t>
  </si>
  <si>
    <t>MITKEVIČIUS</t>
  </si>
  <si>
    <t>Vilius</t>
  </si>
  <si>
    <t>SUKONAS</t>
  </si>
  <si>
    <t>Kišenė</t>
  </si>
  <si>
    <t>Trakai</t>
  </si>
  <si>
    <t>Lietuvos boulingo C lyga</t>
  </si>
  <si>
    <t>Gasparas</t>
  </si>
  <si>
    <t>KAZLAUSKAS</t>
  </si>
  <si>
    <t>Gytautas</t>
  </si>
  <si>
    <t>ČEPELIONIS</t>
  </si>
  <si>
    <t>E.L.A.D.A.</t>
  </si>
  <si>
    <t>TAIKLIEJI</t>
  </si>
  <si>
    <t>STRAIKAS+</t>
  </si>
  <si>
    <t>STIHL</t>
  </si>
  <si>
    <t>PINUS MARIS</t>
  </si>
  <si>
    <t>SOUNDSGOOD LT</t>
  </si>
  <si>
    <t>GERVICKAS</t>
  </si>
  <si>
    <t>ŽUKAS</t>
  </si>
  <si>
    <t>BENDORAITIS</t>
  </si>
  <si>
    <t>DRIŽYS</t>
  </si>
  <si>
    <t>ŽUKIENĖ</t>
  </si>
  <si>
    <t>GERVICKIENĖ</t>
  </si>
  <si>
    <t>Aurelijus</t>
  </si>
  <si>
    <t>Gintaras</t>
  </si>
  <si>
    <t>Gintas</t>
  </si>
  <si>
    <t>Mantvydas</t>
  </si>
  <si>
    <t>Mindaugas</t>
  </si>
  <si>
    <t>Nijolė</t>
  </si>
  <si>
    <t>Ramunė</t>
  </si>
  <si>
    <t>Arūnas</t>
  </si>
  <si>
    <t>Aurelija</t>
  </si>
  <si>
    <t>Edmundas</t>
  </si>
  <si>
    <t>Joris</t>
  </si>
  <si>
    <t>Laima</t>
  </si>
  <si>
    <t>Michail</t>
  </si>
  <si>
    <t>ŠLENYS</t>
  </si>
  <si>
    <t>KETURKAITĖ</t>
  </si>
  <si>
    <t>LEVANDAVIČIUS</t>
  </si>
  <si>
    <t>ZINKEVIČIŪTĖ</t>
  </si>
  <si>
    <t>STOROŽEV</t>
  </si>
  <si>
    <t>STANKEVIČIENĖ</t>
  </si>
  <si>
    <t>SEMIONOV</t>
  </si>
  <si>
    <t>Lilija</t>
  </si>
  <si>
    <t>Vadim</t>
  </si>
  <si>
    <t>Nora</t>
  </si>
  <si>
    <t>NAVARDAUSKAITĖ</t>
  </si>
  <si>
    <t>Giedrė</t>
  </si>
  <si>
    <t>SIMONAUSKAITĖ KUPRĖ</t>
  </si>
  <si>
    <t>Aleksej</t>
  </si>
  <si>
    <t>Ramūnas</t>
  </si>
  <si>
    <t>Toimofej</t>
  </si>
  <si>
    <t>ARCHIPOV</t>
  </si>
  <si>
    <t>GRITSKEVICH</t>
  </si>
  <si>
    <t>ŠPAK</t>
  </si>
  <si>
    <t>SIMANAUSKAS</t>
  </si>
  <si>
    <t>RAMANAUSKAS</t>
  </si>
  <si>
    <t>ALEKSANDRAVIČIUS</t>
  </si>
  <si>
    <t>MURAVJOV</t>
  </si>
  <si>
    <t>RUZGAILA</t>
  </si>
  <si>
    <t>Justinas</t>
  </si>
  <si>
    <t>Martynas</t>
  </si>
  <si>
    <t>Ričardas</t>
  </si>
  <si>
    <t>Valdas</t>
  </si>
  <si>
    <t>KAZLA</t>
  </si>
  <si>
    <t>KALPUKEVIČIUS</t>
  </si>
  <si>
    <t>KARALIUS</t>
  </si>
  <si>
    <t>GREIFENBERGERIS</t>
  </si>
  <si>
    <t>MERKUŠEVIČIUS</t>
  </si>
  <si>
    <t>DUMSKIS</t>
  </si>
  <si>
    <t>PEPEČKYS</t>
  </si>
  <si>
    <t>Drąsius</t>
  </si>
  <si>
    <t>Faustas</t>
  </si>
  <si>
    <t>Karolis</t>
  </si>
  <si>
    <t>Nedas</t>
  </si>
  <si>
    <t>KIETIS</t>
  </si>
  <si>
    <t>MARKŪNAS</t>
  </si>
  <si>
    <t>KARECKAS</t>
  </si>
  <si>
    <t>MEKIONIS</t>
  </si>
  <si>
    <t>KLIMAS</t>
  </si>
  <si>
    <t>ŠLEGERIS</t>
  </si>
  <si>
    <t>GRINKEVIČIUS</t>
  </si>
  <si>
    <t>SVEIKATOS LANGAS</t>
  </si>
  <si>
    <r>
      <rPr>
        <b/>
        <sz val="11"/>
        <color theme="1"/>
        <rFont val="Calibri"/>
        <family val="2"/>
        <charset val="186"/>
        <scheme val="minor"/>
      </rPr>
      <t>Pora-takelis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charset val="186"/>
        <scheme val="minor"/>
      </rPr>
      <t>popieriuje apibraukite pasirinkimą</t>
    </r>
    <r>
      <rPr>
        <sz val="11"/>
        <color theme="1"/>
        <rFont val="Calibri"/>
        <family val="2"/>
        <scheme val="minor"/>
      </rPr>
      <t>)</t>
    </r>
  </si>
  <si>
    <t>Partija 1</t>
  </si>
  <si>
    <t>Partija 4</t>
  </si>
  <si>
    <t>Palangos boulingas</t>
  </si>
  <si>
    <t>Palanga</t>
  </si>
  <si>
    <t>VALUŽIS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</si>
</sst>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;;;"/>
    <numFmt numFmtId="166" formatCode="0.0"/>
  </numFmts>
  <fonts count="7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8"/>
      <name val="Arial"/>
      <family val="2"/>
      <charset val="186"/>
    </font>
    <font>
      <sz val="8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Calibri Light"/>
      <family val="2"/>
      <scheme val="major"/>
    </font>
    <font>
      <sz val="8"/>
      <name val="Calibri Light"/>
      <family val="2"/>
      <scheme val="major"/>
    </font>
    <font>
      <b/>
      <sz val="8"/>
      <color indexed="8"/>
      <name val="Calibri Light"/>
      <family val="2"/>
      <scheme val="major"/>
    </font>
    <font>
      <b/>
      <sz val="8"/>
      <name val="Calibri Light"/>
      <family val="2"/>
      <scheme val="major"/>
    </font>
    <font>
      <sz val="8"/>
      <color indexed="8"/>
      <name val="Calibri Light"/>
      <family val="2"/>
      <scheme val="major"/>
    </font>
    <font>
      <sz val="10"/>
      <name val="Arial"/>
      <family val="2"/>
    </font>
    <font>
      <sz val="8"/>
      <name val="Calibri"/>
      <family val="2"/>
      <scheme val="minor"/>
    </font>
    <font>
      <sz val="10"/>
      <name val="Calibri Light"/>
      <family val="2"/>
      <scheme val="major"/>
    </font>
    <font>
      <sz val="9"/>
      <name val="Calibri Light"/>
      <family val="2"/>
      <scheme val="major"/>
    </font>
    <font>
      <sz val="9"/>
      <name val="Arial"/>
      <family val="2"/>
      <charset val="186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name val="Calibri Light"/>
      <family val="2"/>
      <scheme val="major"/>
    </font>
    <font>
      <sz val="9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0"/>
      <color rgb="FF0070C0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color theme="1" tint="4.9989318521683403E-2"/>
      <name val="Calibri Light"/>
      <family val="2"/>
      <scheme val="major"/>
    </font>
    <font>
      <sz val="16"/>
      <color theme="1"/>
      <name val="Segoe U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11"/>
      <color rgb="FFC00000"/>
      <name val="Calibri"/>
      <family val="2"/>
      <scheme val="minor"/>
    </font>
    <font>
      <b/>
      <sz val="10"/>
      <name val="Calibri Light"/>
      <family val="2"/>
      <charset val="186"/>
      <scheme val="major"/>
    </font>
    <font>
      <b/>
      <sz val="9"/>
      <color indexed="9"/>
      <name val="Calibri Light"/>
      <family val="2"/>
      <scheme val="major"/>
    </font>
    <font>
      <b/>
      <sz val="9"/>
      <color indexed="8"/>
      <name val="Calibri Light"/>
      <family val="2"/>
      <scheme val="major"/>
    </font>
    <font>
      <sz val="9"/>
      <color theme="1"/>
      <name val="Calibri Light"/>
      <family val="2"/>
      <scheme val="major"/>
    </font>
    <font>
      <b/>
      <sz val="9"/>
      <name val="Calibri Light"/>
      <family val="2"/>
      <scheme val="major"/>
    </font>
    <font>
      <b/>
      <sz val="9"/>
      <color theme="1"/>
      <name val="Calibri Light"/>
      <family val="2"/>
      <scheme val="major"/>
    </font>
    <font>
      <b/>
      <sz val="12"/>
      <color indexed="9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10"/>
      <color indexed="9"/>
      <name val="Calibri Light"/>
      <family val="2"/>
      <scheme val="major"/>
    </font>
    <font>
      <b/>
      <sz val="9"/>
      <color theme="0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sz val="11"/>
      <name val="Calibri"/>
      <family val="2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b/>
      <sz val="11"/>
      <color rgb="FF003366"/>
      <name val="Arial"/>
      <family val="2"/>
      <charset val="186"/>
    </font>
    <font>
      <b/>
      <sz val="14"/>
      <color rgb="FFFF000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8"/>
      <color rgb="FFFF0000"/>
      <name val="Calibri Light"/>
      <family val="2"/>
      <scheme val="major"/>
    </font>
    <font>
      <sz val="8"/>
      <color rgb="FFFF0000"/>
      <name val="Arial"/>
      <family val="2"/>
      <charset val="186"/>
    </font>
    <font>
      <sz val="11"/>
      <color rgb="FFFF0000"/>
      <name val="Calibri"/>
      <family val="2"/>
      <scheme val="minor"/>
    </font>
    <font>
      <sz val="10"/>
      <name val="Calibri"/>
      <family val="2"/>
      <charset val="186"/>
      <scheme val="minor"/>
    </font>
    <font>
      <sz val="8"/>
      <color theme="0"/>
      <name val="Arial"/>
      <family val="2"/>
      <charset val="186"/>
    </font>
    <font>
      <sz val="9"/>
      <name val="Tahoma"/>
      <family val="2"/>
      <charset val="186"/>
    </font>
    <font>
      <b/>
      <sz val="14"/>
      <name val="Calibri"/>
      <family val="2"/>
      <charset val="186"/>
      <scheme val="minor"/>
    </font>
    <font>
      <sz val="18"/>
      <color theme="0"/>
      <name val="Calibri Light"/>
      <family val="2"/>
      <scheme val="major"/>
    </font>
    <font>
      <sz val="11"/>
      <color theme="0"/>
      <name val="Calibri"/>
      <family val="2"/>
      <scheme val="minor"/>
    </font>
    <font>
      <sz val="14"/>
      <color indexed="10"/>
      <name val="Calibri"/>
      <family val="2"/>
      <scheme val="minor"/>
    </font>
    <font>
      <b/>
      <sz val="14"/>
      <color rgb="FF0070C0"/>
      <name val="Calibri Light"/>
      <family val="2"/>
      <charset val="186"/>
      <scheme val="major"/>
    </font>
    <font>
      <sz val="12"/>
      <name val="Calibri"/>
      <family val="2"/>
      <charset val="186"/>
      <scheme val="minor"/>
    </font>
    <font>
      <b/>
      <sz val="14"/>
      <color rgb="FF0070C0"/>
      <name val="Calibri Light"/>
      <family val="2"/>
      <scheme val="major"/>
    </font>
    <font>
      <b/>
      <sz val="12"/>
      <name val="Calibri Light"/>
      <family val="2"/>
      <charset val="186"/>
      <scheme val="major"/>
    </font>
    <font>
      <b/>
      <sz val="12"/>
      <color rgb="FF0070C0"/>
      <name val="Calibri Light"/>
      <family val="2"/>
      <charset val="186"/>
      <scheme val="major"/>
    </font>
    <font>
      <sz val="16"/>
      <color indexed="10"/>
      <name val="Tahoma"/>
      <family val="2"/>
      <charset val="186"/>
    </font>
    <font>
      <b/>
      <sz val="16"/>
      <color rgb="FFFF0000"/>
      <name val="Tahoma"/>
      <family val="2"/>
      <charset val="186"/>
    </font>
    <font>
      <sz val="12"/>
      <color rgb="FF0070C0"/>
      <name val="Calibri Light"/>
      <family val="2"/>
      <charset val="186"/>
      <scheme val="major"/>
    </font>
    <font>
      <sz val="12"/>
      <name val="Calibri Light"/>
      <family val="2"/>
      <charset val="186"/>
      <scheme val="maj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i/>
      <sz val="12"/>
      <color theme="1"/>
      <name val="Calibri"/>
      <family val="2"/>
      <charset val="186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gradientFill degree="90">
        <stop position="0">
          <color rgb="FF92D050"/>
        </stop>
        <stop position="1">
          <color theme="7" tint="0.40000610370189521"/>
        </stop>
      </gradientFill>
    </fill>
    <fill>
      <patternFill patternType="solid">
        <fgColor rgb="FFCEEAB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9D9D9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34998626667073579"/>
      </top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theme="0" tint="-0.34998626667073579"/>
      </right>
      <top/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24994659260841701"/>
      </top>
      <bottom style="thin">
        <color theme="0" tint="-0.249977111117893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77111117893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77111117893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34998626667073579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77111117893"/>
      </bottom>
      <diagonal/>
    </border>
    <border>
      <left/>
      <right style="thin">
        <color theme="0" tint="-0.24994659260841701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77111117893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 style="thin">
        <color theme="0" tint="-0.34998626667073579"/>
      </bottom>
      <diagonal/>
    </border>
    <border>
      <left/>
      <right style="medium">
        <color theme="0" tint="-0.34998626667073579"/>
      </right>
      <top style="thin">
        <color theme="0" tint="-0.34998626667073579"/>
      </top>
      <bottom/>
      <diagonal/>
    </border>
    <border>
      <left/>
      <right style="medium">
        <color theme="0" tint="-0.34998626667073579"/>
      </right>
      <top/>
      <bottom style="thin">
        <color theme="0" tint="-0.34998626667073579"/>
      </bottom>
      <diagonal/>
    </border>
    <border>
      <left style="medium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/>
      <top style="thin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49" fillId="16" borderId="43" applyNumberFormat="0" applyAlignment="0" applyProtection="0"/>
    <xf numFmtId="0" fontId="50" fillId="17" borderId="43" applyNumberFormat="0" applyAlignment="0" applyProtection="0"/>
  </cellStyleXfs>
  <cellXfs count="342">
    <xf numFmtId="0" fontId="0" fillId="0" borderId="0" xfId="0"/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0" fillId="0" borderId="0" xfId="0" applyAlignment="1">
      <alignment vertical="center"/>
    </xf>
    <xf numFmtId="0" fontId="16" fillId="0" borderId="0" xfId="0" applyFont="1" applyAlignment="1">
      <alignment vertical="top"/>
    </xf>
    <xf numFmtId="0" fontId="17" fillId="4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9" xfId="0" applyBorder="1" applyAlignment="1">
      <alignment vertical="center"/>
    </xf>
    <xf numFmtId="0" fontId="17" fillId="4" borderId="29" xfId="0" applyFont="1" applyFill="1" applyBorder="1" applyAlignment="1">
      <alignment horizontal="center" vertical="center"/>
    </xf>
    <xf numFmtId="0" fontId="17" fillId="4" borderId="31" xfId="0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0" fillId="7" borderId="6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34" fillId="7" borderId="3" xfId="0" applyFont="1" applyFill="1" applyBorder="1" applyAlignment="1">
      <alignment horizontal="left" vertical="center" wrapText="1"/>
    </xf>
    <xf numFmtId="0" fontId="34" fillId="7" borderId="3" xfId="0" applyFont="1" applyFill="1" applyBorder="1" applyAlignment="1">
      <alignment horizontal="left" vertical="center"/>
    </xf>
    <xf numFmtId="0" fontId="34" fillId="8" borderId="3" xfId="0" applyFont="1" applyFill="1" applyBorder="1" applyAlignment="1">
      <alignment horizontal="left" vertical="center"/>
    </xf>
    <xf numFmtId="0" fontId="34" fillId="9" borderId="3" xfId="0" applyFont="1" applyFill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39" xfId="0" applyBorder="1" applyAlignment="1">
      <alignment horizontal="right" vertical="center"/>
    </xf>
    <xf numFmtId="0" fontId="32" fillId="8" borderId="3" xfId="0" applyFont="1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7" borderId="3" xfId="0" applyFill="1" applyBorder="1" applyAlignment="1">
      <alignment horizontal="left" vertical="center"/>
    </xf>
    <xf numFmtId="0" fontId="35" fillId="7" borderId="3" xfId="0" applyFont="1" applyFill="1" applyBorder="1" applyAlignment="1">
      <alignment horizontal="left" vertical="center" wrapText="1"/>
    </xf>
    <xf numFmtId="0" fontId="0" fillId="7" borderId="0" xfId="0" applyFill="1" applyAlignment="1">
      <alignment horizontal="left" vertical="center"/>
    </xf>
    <xf numFmtId="0" fontId="33" fillId="7" borderId="0" xfId="0" applyFont="1" applyFill="1" applyAlignment="1">
      <alignment horizontal="center" vertical="center"/>
    </xf>
    <xf numFmtId="0" fontId="35" fillId="7" borderId="0" xfId="0" applyFont="1" applyFill="1" applyAlignment="1">
      <alignment horizontal="left" vertical="center" wrapText="1"/>
    </xf>
    <xf numFmtId="0" fontId="0" fillId="8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32" fillId="9" borderId="3" xfId="0" applyFont="1" applyFill="1" applyBorder="1" applyAlignment="1">
      <alignment horizontal="center" vertical="center"/>
    </xf>
    <xf numFmtId="0" fontId="0" fillId="0" borderId="38" xfId="0" applyBorder="1" applyAlignment="1">
      <alignment horizontal="left" vertical="center"/>
    </xf>
    <xf numFmtId="0" fontId="0" fillId="7" borderId="2" xfId="0" applyFill="1" applyBorder="1" applyAlignment="1">
      <alignment vertical="center" wrapText="1"/>
    </xf>
    <xf numFmtId="0" fontId="0" fillId="7" borderId="0" xfId="0" applyFill="1" applyAlignment="1">
      <alignment vertical="center" wrapText="1"/>
    </xf>
    <xf numFmtId="49" fontId="0" fillId="0" borderId="0" xfId="0" applyNumberFormat="1" applyAlignment="1">
      <alignment vertical="center"/>
    </xf>
    <xf numFmtId="0" fontId="52" fillId="0" borderId="0" xfId="0" applyFont="1" applyAlignment="1">
      <alignment horizontal="left" vertical="center"/>
    </xf>
    <xf numFmtId="0" fontId="48" fillId="0" borderId="0" xfId="0" applyFont="1" applyAlignment="1">
      <alignment vertical="center"/>
    </xf>
    <xf numFmtId="0" fontId="51" fillId="0" borderId="0" xfId="0" applyFont="1"/>
    <xf numFmtId="165" fontId="0" fillId="0" borderId="0" xfId="0" applyNumberFormat="1" applyAlignment="1">
      <alignment vertical="center"/>
    </xf>
    <xf numFmtId="0" fontId="13" fillId="4" borderId="13" xfId="2" applyFont="1" applyFill="1" applyBorder="1" applyAlignment="1">
      <alignment horizontal="center" vertical="center"/>
    </xf>
    <xf numFmtId="0" fontId="2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0" fillId="3" borderId="13" xfId="1" applyFont="1" applyFill="1" applyBorder="1" applyAlignment="1">
      <alignment horizontal="center" vertical="center"/>
    </xf>
    <xf numFmtId="0" fontId="14" fillId="4" borderId="14" xfId="1" applyFont="1" applyFill="1" applyBorder="1" applyAlignment="1">
      <alignment horizontal="center" vertical="center"/>
    </xf>
    <xf numFmtId="0" fontId="23" fillId="0" borderId="0" xfId="1" applyFont="1" applyAlignment="1">
      <alignment vertical="center"/>
    </xf>
    <xf numFmtId="0" fontId="14" fillId="0" borderId="0" xfId="2" applyFont="1" applyAlignment="1">
      <alignment vertical="center"/>
    </xf>
    <xf numFmtId="0" fontId="26" fillId="0" borderId="0" xfId="1" applyFont="1" applyAlignment="1">
      <alignment horizontal="center" vertical="center"/>
    </xf>
    <xf numFmtId="0" fontId="2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54" fillId="0" borderId="0" xfId="0" applyFont="1" applyAlignment="1">
      <alignment horizontal="centerContinuous"/>
    </xf>
    <xf numFmtId="0" fontId="5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54" fillId="0" borderId="0" xfId="0" applyFont="1" applyAlignment="1">
      <alignment horizontal="center" vertical="center"/>
    </xf>
    <xf numFmtId="0" fontId="49" fillId="16" borderId="43" xfId="5" applyProtection="1"/>
    <xf numFmtId="0" fontId="50" fillId="17" borderId="43" xfId="6" applyProtection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7" fillId="0" borderId="34" xfId="0" applyFont="1" applyBorder="1" applyAlignment="1">
      <alignment vertical="center"/>
    </xf>
    <xf numFmtId="0" fontId="17" fillId="0" borderId="50" xfId="0" applyFont="1" applyBorder="1" applyAlignment="1">
      <alignment vertical="center"/>
    </xf>
    <xf numFmtId="0" fontId="17" fillId="0" borderId="35" xfId="0" applyFont="1" applyBorder="1" applyAlignment="1">
      <alignment vertical="center"/>
    </xf>
    <xf numFmtId="0" fontId="17" fillId="0" borderId="36" xfId="0" applyFont="1" applyBorder="1" applyAlignment="1">
      <alignment vertical="center"/>
    </xf>
    <xf numFmtId="0" fontId="17" fillId="0" borderId="51" xfId="0" applyFont="1" applyBorder="1" applyAlignment="1">
      <alignment vertical="center"/>
    </xf>
    <xf numFmtId="0" fontId="17" fillId="0" borderId="37" xfId="0" applyFont="1" applyBorder="1" applyAlignment="1">
      <alignment vertical="center"/>
    </xf>
    <xf numFmtId="0" fontId="20" fillId="0" borderId="30" xfId="2" applyFont="1" applyBorder="1" applyAlignment="1">
      <alignment horizontal="center" vertical="center"/>
    </xf>
    <xf numFmtId="0" fontId="20" fillId="0" borderId="52" xfId="2" applyFont="1" applyBorder="1" applyAlignment="1">
      <alignment horizontal="center" vertical="center"/>
    </xf>
    <xf numFmtId="0" fontId="50" fillId="17" borderId="43" xfId="6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60" fillId="4" borderId="13" xfId="1" applyFont="1" applyFill="1" applyBorder="1" applyAlignment="1">
      <alignment vertical="center"/>
    </xf>
    <xf numFmtId="0" fontId="62" fillId="0" borderId="0" xfId="1" applyFont="1" applyAlignment="1" applyProtection="1">
      <alignment vertical="center"/>
      <protection locked="0"/>
    </xf>
    <xf numFmtId="0" fontId="62" fillId="0" borderId="0" xfId="1" applyFont="1" applyAlignment="1">
      <alignment vertical="center"/>
    </xf>
    <xf numFmtId="0" fontId="59" fillId="0" borderId="0" xfId="1" applyFont="1" applyAlignment="1">
      <alignment vertical="center"/>
    </xf>
    <xf numFmtId="165" fontId="3" fillId="0" borderId="0" xfId="1" applyNumberFormat="1" applyFont="1" applyAlignment="1">
      <alignment vertical="center"/>
    </xf>
    <xf numFmtId="0" fontId="63" fillId="0" borderId="0" xfId="0" applyFont="1"/>
    <xf numFmtId="164" fontId="28" fillId="0" borderId="0" xfId="1" applyNumberFormat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25" fillId="3" borderId="13" xfId="1" applyFont="1" applyFill="1" applyBorder="1" applyAlignment="1">
      <alignment horizontal="center" vertical="center" shrinkToFit="1"/>
    </xf>
    <xf numFmtId="0" fontId="41" fillId="3" borderId="23" xfId="1" applyFont="1" applyFill="1" applyBorder="1" applyAlignment="1">
      <alignment vertical="center" shrinkToFit="1"/>
    </xf>
    <xf numFmtId="0" fontId="41" fillId="3" borderId="24" xfId="1" applyFont="1" applyFill="1" applyBorder="1" applyAlignment="1">
      <alignment vertical="center" shrinkToFit="1"/>
    </xf>
    <xf numFmtId="0" fontId="64" fillId="3" borderId="13" xfId="1" applyFont="1" applyFill="1" applyBorder="1" applyAlignment="1">
      <alignment horizontal="right" vertical="center" shrinkToFit="1"/>
    </xf>
    <xf numFmtId="0" fontId="55" fillId="0" borderId="0" xfId="1" applyFont="1" applyAlignment="1" applyProtection="1">
      <alignment vertical="center"/>
      <protection locked="0"/>
    </xf>
    <xf numFmtId="0" fontId="56" fillId="0" borderId="0" xfId="1" applyFont="1" applyAlignment="1">
      <alignment vertical="center"/>
    </xf>
    <xf numFmtId="0" fontId="55" fillId="0" borderId="0" xfId="1" applyFont="1" applyAlignment="1">
      <alignment vertical="center"/>
    </xf>
    <xf numFmtId="0" fontId="57" fillId="0" borderId="0" xfId="0" applyFont="1"/>
    <xf numFmtId="165" fontId="22" fillId="0" borderId="0" xfId="1" applyNumberFormat="1" applyFont="1" applyAlignment="1">
      <alignment vertical="center"/>
    </xf>
    <xf numFmtId="165" fontId="0" fillId="0" borderId="0" xfId="0" applyNumberFormat="1"/>
    <xf numFmtId="49" fontId="58" fillId="6" borderId="71" xfId="2" applyNumberFormat="1" applyFont="1" applyFill="1" applyBorder="1" applyAlignment="1" applyProtection="1">
      <alignment horizontal="right" vertical="center" shrinkToFit="1"/>
      <protection locked="0"/>
    </xf>
    <xf numFmtId="49" fontId="19" fillId="6" borderId="71" xfId="2" applyNumberFormat="1" applyFont="1" applyFill="1" applyBorder="1" applyAlignment="1" applyProtection="1">
      <alignment horizontal="right" vertical="center" shrinkToFit="1"/>
      <protection locked="0"/>
    </xf>
    <xf numFmtId="49" fontId="13" fillId="6" borderId="71" xfId="2" applyNumberFormat="1" applyFont="1" applyFill="1" applyBorder="1" applyAlignment="1" applyProtection="1">
      <alignment horizontal="right" vertical="center" shrinkToFit="1"/>
      <protection locked="0"/>
    </xf>
    <xf numFmtId="49" fontId="19" fillId="6" borderId="71" xfId="2" quotePrefix="1" applyNumberFormat="1" applyFont="1" applyFill="1" applyBorder="1" applyAlignment="1" applyProtection="1">
      <alignment horizontal="right" vertical="center" shrinkToFit="1"/>
      <protection locked="0"/>
    </xf>
    <xf numFmtId="0" fontId="65" fillId="0" borderId="0" xfId="1" applyFont="1" applyAlignment="1">
      <alignment horizontal="center" vertical="center" shrinkToFit="1"/>
    </xf>
    <xf numFmtId="0" fontId="52" fillId="0" borderId="0" xfId="1" applyFont="1" applyAlignment="1">
      <alignment horizontal="center" vertical="center" shrinkToFit="1"/>
    </xf>
    <xf numFmtId="0" fontId="20" fillId="6" borderId="17" xfId="3" applyFont="1" applyFill="1" applyBorder="1" applyAlignment="1" applyProtection="1">
      <alignment horizontal="center" vertical="center" shrinkToFit="1"/>
      <protection locked="0"/>
    </xf>
    <xf numFmtId="0" fontId="66" fillId="6" borderId="17" xfId="3" applyFont="1" applyFill="1" applyBorder="1" applyAlignment="1" applyProtection="1">
      <alignment horizontal="center" vertical="center" shrinkToFit="1"/>
      <protection locked="0"/>
    </xf>
    <xf numFmtId="166" fontId="44" fillId="4" borderId="13" xfId="1" applyNumberFormat="1" applyFont="1" applyFill="1" applyBorder="1" applyAlignment="1">
      <alignment horizontal="center" vertical="center" shrinkToFit="1"/>
    </xf>
    <xf numFmtId="0" fontId="15" fillId="4" borderId="18" xfId="1" applyFont="1" applyFill="1" applyBorder="1" applyAlignment="1">
      <alignment vertical="center"/>
    </xf>
    <xf numFmtId="0" fontId="23" fillId="3" borderId="74" xfId="1" applyFont="1" applyFill="1" applyBorder="1" applyAlignment="1">
      <alignment vertical="center"/>
    </xf>
    <xf numFmtId="0" fontId="23" fillId="4" borderId="21" xfId="1" applyFont="1" applyFill="1" applyBorder="1" applyAlignment="1">
      <alignment vertical="center"/>
    </xf>
    <xf numFmtId="0" fontId="23" fillId="4" borderId="14" xfId="1" applyFont="1" applyFill="1" applyBorder="1" applyAlignment="1">
      <alignment vertical="center"/>
    </xf>
    <xf numFmtId="0" fontId="23" fillId="3" borderId="14" xfId="1" applyFont="1" applyFill="1" applyBorder="1" applyAlignment="1">
      <alignment vertical="center"/>
    </xf>
    <xf numFmtId="0" fontId="65" fillId="3" borderId="13" xfId="1" applyFont="1" applyFill="1" applyBorder="1" applyAlignment="1">
      <alignment horizontal="center" vertical="center" shrinkToFit="1"/>
    </xf>
    <xf numFmtId="0" fontId="14" fillId="4" borderId="18" xfId="1" applyFont="1" applyFill="1" applyBorder="1" applyAlignment="1">
      <alignment horizontal="center" vertical="center"/>
    </xf>
    <xf numFmtId="0" fontId="60" fillId="4" borderId="23" xfId="1" applyFont="1" applyFill="1" applyBorder="1" applyAlignment="1">
      <alignment vertical="center"/>
    </xf>
    <xf numFmtId="0" fontId="13" fillId="4" borderId="23" xfId="2" applyFont="1" applyFill="1" applyBorder="1" applyAlignment="1">
      <alignment horizontal="center" vertical="center"/>
    </xf>
    <xf numFmtId="49" fontId="58" fillId="6" borderId="73" xfId="2" applyNumberFormat="1" applyFont="1" applyFill="1" applyBorder="1" applyAlignment="1" applyProtection="1">
      <alignment horizontal="right" vertical="center" shrinkToFit="1"/>
      <protection locked="0"/>
    </xf>
    <xf numFmtId="0" fontId="20" fillId="6" borderId="20" xfId="3" applyFont="1" applyFill="1" applyBorder="1" applyAlignment="1" applyProtection="1">
      <alignment horizontal="center" vertical="center" shrinkToFit="1"/>
      <protection locked="0"/>
    </xf>
    <xf numFmtId="49" fontId="19" fillId="6" borderId="73" xfId="2" applyNumberFormat="1" applyFont="1" applyFill="1" applyBorder="1" applyAlignment="1" applyProtection="1">
      <alignment horizontal="right" vertical="center" shrinkToFit="1"/>
      <protection locked="0"/>
    </xf>
    <xf numFmtId="49" fontId="13" fillId="6" borderId="73" xfId="2" applyNumberFormat="1" applyFont="1" applyFill="1" applyBorder="1" applyAlignment="1" applyProtection="1">
      <alignment horizontal="right" vertical="center" shrinkToFit="1"/>
      <protection locked="0"/>
    </xf>
    <xf numFmtId="166" fontId="44" fillId="4" borderId="23" xfId="1" applyNumberFormat="1" applyFont="1" applyFill="1" applyBorder="1" applyAlignment="1">
      <alignment horizontal="center" vertical="center" shrinkToFit="1"/>
    </xf>
    <xf numFmtId="0" fontId="15" fillId="4" borderId="14" xfId="1" applyFont="1" applyFill="1" applyBorder="1" applyAlignment="1">
      <alignment vertical="center"/>
    </xf>
    <xf numFmtId="0" fontId="67" fillId="3" borderId="13" xfId="1" applyFont="1" applyFill="1" applyBorder="1" applyAlignment="1">
      <alignment horizontal="center" vertical="center" shrinkToFit="1"/>
    </xf>
    <xf numFmtId="166" fontId="68" fillId="4" borderId="13" xfId="1" applyNumberFormat="1" applyFont="1" applyFill="1" applyBorder="1" applyAlignment="1">
      <alignment horizontal="center" vertical="center" shrinkToFit="1"/>
    </xf>
    <xf numFmtId="166" fontId="68" fillId="4" borderId="23" xfId="1" applyNumberFormat="1" applyFont="1" applyFill="1" applyBorder="1" applyAlignment="1">
      <alignment horizontal="center" vertical="center" shrinkToFit="1"/>
    </xf>
    <xf numFmtId="164" fontId="73" fillId="3" borderId="16" xfId="3" applyNumberFormat="1" applyFont="1" applyFill="1" applyBorder="1" applyAlignment="1">
      <alignment horizontal="center" vertical="center" shrinkToFit="1"/>
    </xf>
    <xf numFmtId="2" fontId="73" fillId="3" borderId="25" xfId="3" applyNumberFormat="1" applyFont="1" applyFill="1" applyBorder="1" applyAlignment="1">
      <alignment horizontal="center" vertical="center" shrinkToFit="1"/>
    </xf>
    <xf numFmtId="164" fontId="73" fillId="3" borderId="26" xfId="3" applyNumberFormat="1" applyFont="1" applyFill="1" applyBorder="1" applyAlignment="1">
      <alignment horizontal="center" vertical="center" shrinkToFit="1"/>
    </xf>
    <xf numFmtId="2" fontId="73" fillId="3" borderId="27" xfId="3" applyNumberFormat="1" applyFont="1" applyFill="1" applyBorder="1" applyAlignment="1">
      <alignment horizontal="center" vertical="center" shrinkToFit="1"/>
    </xf>
    <xf numFmtId="164" fontId="73" fillId="4" borderId="13" xfId="1" applyNumberFormat="1" applyFont="1" applyFill="1" applyBorder="1" applyAlignment="1">
      <alignment horizontal="center" vertical="center" shrinkToFit="1"/>
    </xf>
    <xf numFmtId="164" fontId="75" fillId="0" borderId="0" xfId="1" applyNumberFormat="1" applyFont="1" applyAlignment="1">
      <alignment vertical="center"/>
    </xf>
    <xf numFmtId="0" fontId="20" fillId="0" borderId="0" xfId="1" applyFont="1" applyAlignment="1">
      <alignment horizontal="right"/>
    </xf>
    <xf numFmtId="0" fontId="20" fillId="0" borderId="0" xfId="1" applyFont="1" applyAlignment="1">
      <alignment horizontal="right" vertical="center"/>
    </xf>
    <xf numFmtId="0" fontId="61" fillId="0" borderId="0" xfId="0" applyFont="1" applyAlignment="1">
      <alignment vertical="center"/>
    </xf>
    <xf numFmtId="0" fontId="50" fillId="17" borderId="43" xfId="6" applyNumberFormat="1" applyProtection="1"/>
    <xf numFmtId="0" fontId="50" fillId="17" borderId="43" xfId="6" applyNumberFormat="1" applyAlignment="1">
      <alignment horizontal="center" vertical="center"/>
    </xf>
    <xf numFmtId="0" fontId="49" fillId="16" borderId="43" xfId="5"/>
    <xf numFmtId="0" fontId="49" fillId="16" borderId="43" xfId="5" applyNumberFormat="1"/>
    <xf numFmtId="0" fontId="49" fillId="16" borderId="43" xfId="5" applyNumberFormat="1" applyFont="1"/>
    <xf numFmtId="0" fontId="49" fillId="16" borderId="43" xfId="5" applyFont="1"/>
    <xf numFmtId="0" fontId="29" fillId="0" borderId="0" xfId="1" applyFont="1" applyAlignment="1">
      <alignment horizontal="center" vertical="center"/>
    </xf>
    <xf numFmtId="14" fontId="74" fillId="0" borderId="0" xfId="1" applyNumberFormat="1" applyFont="1" applyAlignment="1">
      <alignment horizontal="left" vertical="center"/>
    </xf>
    <xf numFmtId="164" fontId="44" fillId="5" borderId="18" xfId="1" applyNumberFormat="1" applyFont="1" applyFill="1" applyBorder="1" applyAlignment="1">
      <alignment horizontal="center" vertical="center"/>
    </xf>
    <xf numFmtId="164" fontId="44" fillId="5" borderId="19" xfId="1" applyNumberFormat="1" applyFont="1" applyFill="1" applyBorder="1" applyAlignment="1">
      <alignment horizontal="center" vertical="center"/>
    </xf>
    <xf numFmtId="0" fontId="27" fillId="5" borderId="19" xfId="1" applyFont="1" applyFill="1" applyBorder="1" applyAlignment="1">
      <alignment horizontal="center" vertical="center"/>
    </xf>
    <xf numFmtId="0" fontId="27" fillId="5" borderId="20" xfId="1" applyFont="1" applyFill="1" applyBorder="1" applyAlignment="1">
      <alignment horizontal="center" vertical="center"/>
    </xf>
    <xf numFmtId="164" fontId="44" fillId="6" borderId="21" xfId="1" applyNumberFormat="1" applyFont="1" applyFill="1" applyBorder="1" applyAlignment="1">
      <alignment horizontal="center" vertical="center"/>
    </xf>
    <xf numFmtId="164" fontId="44" fillId="6" borderId="10" xfId="1" applyNumberFormat="1" applyFont="1" applyFill="1" applyBorder="1" applyAlignment="1">
      <alignment horizontal="center" vertical="center"/>
    </xf>
    <xf numFmtId="0" fontId="27" fillId="6" borderId="10" xfId="1" applyFont="1" applyFill="1" applyBorder="1" applyAlignment="1">
      <alignment horizontal="center" vertical="center"/>
    </xf>
    <xf numFmtId="0" fontId="27" fillId="6" borderId="22" xfId="1" applyFont="1" applyFill="1" applyBorder="1" applyAlignment="1">
      <alignment horizontal="center" vertical="center"/>
    </xf>
    <xf numFmtId="0" fontId="39" fillId="3" borderId="23" xfId="1" applyFont="1" applyFill="1" applyBorder="1" applyAlignment="1">
      <alignment horizontal="center" vertical="center"/>
    </xf>
    <xf numFmtId="0" fontId="39" fillId="3" borderId="24" xfId="1" applyFont="1" applyFill="1" applyBorder="1" applyAlignment="1">
      <alignment horizontal="center" vertical="center"/>
    </xf>
    <xf numFmtId="164" fontId="73" fillId="19" borderId="14" xfId="1" applyNumberFormat="1" applyFont="1" applyFill="1" applyBorder="1" applyAlignment="1">
      <alignment horizontal="center" vertical="center" shrinkToFit="1"/>
    </xf>
    <xf numFmtId="164" fontId="73" fillId="19" borderId="17" xfId="1" applyNumberFormat="1" applyFont="1" applyFill="1" applyBorder="1" applyAlignment="1">
      <alignment horizontal="center" vertical="center" shrinkToFit="1"/>
    </xf>
    <xf numFmtId="0" fontId="45" fillId="2" borderId="14" xfId="1" applyFont="1" applyFill="1" applyBorder="1" applyAlignment="1">
      <alignment horizontal="center" vertical="center" wrapText="1"/>
    </xf>
    <xf numFmtId="0" fontId="13" fillId="2" borderId="15" xfId="2" applyFont="1" applyFill="1" applyBorder="1" applyAlignment="1">
      <alignment vertical="center"/>
    </xf>
    <xf numFmtId="0" fontId="43" fillId="2" borderId="15" xfId="1" applyFont="1" applyFill="1" applyBorder="1" applyAlignment="1">
      <alignment horizontal="center" vertical="center" wrapText="1"/>
    </xf>
    <xf numFmtId="0" fontId="43" fillId="2" borderId="17" xfId="1" applyFont="1" applyFill="1" applyBorder="1" applyAlignment="1">
      <alignment horizontal="center" vertical="center" wrapText="1"/>
    </xf>
    <xf numFmtId="0" fontId="8" fillId="3" borderId="23" xfId="1" applyFont="1" applyFill="1" applyBorder="1" applyAlignment="1">
      <alignment horizontal="center" vertical="center"/>
    </xf>
    <xf numFmtId="0" fontId="8" fillId="3" borderId="24" xfId="1" applyFont="1" applyFill="1" applyBorder="1" applyAlignment="1">
      <alignment horizontal="center" vertical="center"/>
    </xf>
    <xf numFmtId="0" fontId="39" fillId="3" borderId="23" xfId="1" applyFont="1" applyFill="1" applyBorder="1" applyAlignment="1">
      <alignment horizontal="center" vertical="center" wrapText="1"/>
    </xf>
    <xf numFmtId="0" fontId="40" fillId="3" borderId="24" xfId="0" applyFont="1" applyFill="1" applyBorder="1" applyAlignment="1">
      <alignment vertical="center" wrapText="1"/>
    </xf>
    <xf numFmtId="0" fontId="41" fillId="3" borderId="13" xfId="2" applyFont="1" applyFill="1" applyBorder="1" applyAlignment="1">
      <alignment horizontal="center" vertical="center" wrapText="1"/>
    </xf>
    <xf numFmtId="0" fontId="42" fillId="3" borderId="13" xfId="0" applyFont="1" applyFill="1" applyBorder="1" applyAlignment="1">
      <alignment horizontal="center" vertical="center" wrapText="1"/>
    </xf>
    <xf numFmtId="0" fontId="14" fillId="4" borderId="15" xfId="2" applyFont="1" applyFill="1" applyBorder="1" applyAlignment="1">
      <alignment horizontal="left" vertical="center"/>
    </xf>
    <xf numFmtId="0" fontId="14" fillId="4" borderId="17" xfId="2" applyFont="1" applyFill="1" applyBorder="1" applyAlignment="1">
      <alignment horizontal="left" vertical="center"/>
    </xf>
    <xf numFmtId="0" fontId="14" fillId="4" borderId="60" xfId="2" applyFont="1" applyFill="1" applyBorder="1" applyAlignment="1">
      <alignment vertical="center"/>
    </xf>
    <xf numFmtId="0" fontId="14" fillId="4" borderId="61" xfId="2" applyFont="1" applyFill="1" applyBorder="1" applyAlignment="1">
      <alignment vertical="center"/>
    </xf>
    <xf numFmtId="0" fontId="73" fillId="4" borderId="14" xfId="1" applyFont="1" applyFill="1" applyBorder="1" applyAlignment="1">
      <alignment horizontal="center" vertical="center" shrinkToFit="1"/>
    </xf>
    <xf numFmtId="0" fontId="73" fillId="4" borderId="17" xfId="1" applyFont="1" applyFill="1" applyBorder="1" applyAlignment="1">
      <alignment horizontal="center" vertical="center" shrinkToFit="1"/>
    </xf>
    <xf numFmtId="164" fontId="73" fillId="15" borderId="14" xfId="1" applyNumberFormat="1" applyFont="1" applyFill="1" applyBorder="1" applyAlignment="1">
      <alignment horizontal="center" vertical="center" shrinkToFit="1"/>
    </xf>
    <xf numFmtId="164" fontId="73" fillId="15" borderId="17" xfId="1" applyNumberFormat="1" applyFont="1" applyFill="1" applyBorder="1" applyAlignment="1">
      <alignment horizontal="center" vertical="center" shrinkToFit="1"/>
    </xf>
    <xf numFmtId="164" fontId="72" fillId="3" borderId="59" xfId="1" applyNumberFormat="1" applyFont="1" applyFill="1" applyBorder="1" applyAlignment="1">
      <alignment horizontal="center" vertical="center" shrinkToFit="1"/>
    </xf>
    <xf numFmtId="164" fontId="72" fillId="3" borderId="17" xfId="1" applyNumberFormat="1" applyFont="1" applyFill="1" applyBorder="1" applyAlignment="1">
      <alignment horizontal="center" vertical="center" shrinkToFit="1"/>
    </xf>
    <xf numFmtId="0" fontId="14" fillId="4" borderId="57" xfId="2" applyFont="1" applyFill="1" applyBorder="1" applyAlignment="1">
      <alignment horizontal="left" vertical="center"/>
    </xf>
    <xf numFmtId="0" fontId="14" fillId="4" borderId="58" xfId="2" applyFont="1" applyFill="1" applyBorder="1" applyAlignment="1">
      <alignment horizontal="left" vertical="center"/>
    </xf>
    <xf numFmtId="0" fontId="14" fillId="3" borderId="32" xfId="2" applyFont="1" applyFill="1" applyBorder="1" applyAlignment="1">
      <alignment horizontal="left" vertical="center"/>
    </xf>
    <xf numFmtId="0" fontId="14" fillId="3" borderId="33" xfId="2" applyFont="1" applyFill="1" applyBorder="1" applyAlignment="1">
      <alignment horizontal="left" vertical="center"/>
    </xf>
    <xf numFmtId="0" fontId="14" fillId="4" borderId="15" xfId="2" applyFont="1" applyFill="1" applyBorder="1" applyAlignment="1">
      <alignment vertical="center"/>
    </xf>
    <xf numFmtId="0" fontId="14" fillId="4" borderId="17" xfId="2" applyFont="1" applyFill="1" applyBorder="1" applyAlignment="1">
      <alignment vertical="center"/>
    </xf>
    <xf numFmtId="0" fontId="24" fillId="4" borderId="14" xfId="1" applyFont="1" applyFill="1" applyBorder="1" applyAlignment="1">
      <alignment horizontal="center" vertical="center" shrinkToFit="1"/>
    </xf>
    <xf numFmtId="0" fontId="24" fillId="4" borderId="17" xfId="1" applyFont="1" applyFill="1" applyBorder="1" applyAlignment="1">
      <alignment horizontal="center" vertical="center" shrinkToFit="1"/>
    </xf>
    <xf numFmtId="0" fontId="14" fillId="3" borderId="15" xfId="2" applyFont="1" applyFill="1" applyBorder="1" applyAlignment="1">
      <alignment vertical="center"/>
    </xf>
    <xf numFmtId="0" fontId="14" fillId="3" borderId="17" xfId="2" applyFont="1" applyFill="1" applyBorder="1" applyAlignment="1">
      <alignment vertical="center"/>
    </xf>
    <xf numFmtId="0" fontId="67" fillId="3" borderId="14" xfId="1" applyFont="1" applyFill="1" applyBorder="1" applyAlignment="1">
      <alignment horizontal="center" vertical="center" shrinkToFit="1"/>
    </xf>
    <xf numFmtId="0" fontId="67" fillId="3" borderId="17" xfId="1" applyFont="1" applyFill="1" applyBorder="1" applyAlignment="1">
      <alignment horizontal="center" vertical="center" shrinkToFit="1"/>
    </xf>
    <xf numFmtId="164" fontId="73" fillId="19" borderId="13" xfId="1" applyNumberFormat="1" applyFont="1" applyFill="1" applyBorder="1" applyAlignment="1">
      <alignment horizontal="center" vertical="center" shrinkToFit="1"/>
    </xf>
    <xf numFmtId="164" fontId="73" fillId="15" borderId="13" xfId="1" applyNumberFormat="1" applyFont="1" applyFill="1" applyBorder="1" applyAlignment="1">
      <alignment horizontal="center" vertical="center" shrinkToFit="1"/>
    </xf>
    <xf numFmtId="0" fontId="38" fillId="2" borderId="14" xfId="1" applyFont="1" applyFill="1" applyBorder="1" applyAlignment="1">
      <alignment horizontal="center" vertical="center" wrapText="1"/>
    </xf>
    <xf numFmtId="0" fontId="14" fillId="2" borderId="15" xfId="2" applyFont="1" applyFill="1" applyBorder="1" applyAlignment="1">
      <alignment vertical="center"/>
    </xf>
    <xf numFmtId="0" fontId="14" fillId="4" borderId="13" xfId="2" applyFont="1" applyFill="1" applyBorder="1" applyAlignment="1">
      <alignment horizontal="left" vertical="center"/>
    </xf>
    <xf numFmtId="0" fontId="14" fillId="4" borderId="70" xfId="2" applyFont="1" applyFill="1" applyBorder="1" applyAlignment="1">
      <alignment vertical="center"/>
    </xf>
    <xf numFmtId="0" fontId="73" fillId="4" borderId="13" xfId="1" applyFont="1" applyFill="1" applyBorder="1" applyAlignment="1">
      <alignment horizontal="center" vertical="center" shrinkToFit="1"/>
    </xf>
    <xf numFmtId="164" fontId="72" fillId="3" borderId="13" xfId="1" applyNumberFormat="1" applyFont="1" applyFill="1" applyBorder="1" applyAlignment="1">
      <alignment horizontal="center" vertical="center" shrinkToFit="1"/>
    </xf>
    <xf numFmtId="0" fontId="14" fillId="4" borderId="67" xfId="2" applyFont="1" applyFill="1" applyBorder="1" applyAlignment="1">
      <alignment horizontal="left" vertical="center"/>
    </xf>
    <xf numFmtId="0" fontId="14" fillId="3" borderId="68" xfId="2" applyFont="1" applyFill="1" applyBorder="1" applyAlignment="1">
      <alignment horizontal="left" vertical="center"/>
    </xf>
    <xf numFmtId="0" fontId="14" fillId="3" borderId="69" xfId="2" applyFont="1" applyFill="1" applyBorder="1" applyAlignment="1">
      <alignment horizontal="left" vertical="center"/>
    </xf>
    <xf numFmtId="0" fontId="24" fillId="4" borderId="13" xfId="1" applyFont="1" applyFill="1" applyBorder="1" applyAlignment="1">
      <alignment horizontal="center" vertical="center" shrinkToFit="1"/>
    </xf>
    <xf numFmtId="0" fontId="65" fillId="3" borderId="13" xfId="1" applyFont="1" applyFill="1" applyBorder="1" applyAlignment="1">
      <alignment horizontal="center" vertical="center" shrinkToFit="1"/>
    </xf>
    <xf numFmtId="0" fontId="75" fillId="0" borderId="0" xfId="1" applyFont="1" applyAlignment="1">
      <alignment horizontal="left" vertical="center"/>
    </xf>
    <xf numFmtId="0" fontId="74" fillId="0" borderId="0" xfId="1" applyFont="1" applyAlignment="1">
      <alignment horizontal="right" vertical="center"/>
    </xf>
    <xf numFmtId="0" fontId="44" fillId="5" borderId="18" xfId="1" applyFont="1" applyFill="1" applyBorder="1" applyAlignment="1">
      <alignment horizontal="center" vertical="center"/>
    </xf>
    <xf numFmtId="0" fontId="44" fillId="5" borderId="19" xfId="1" applyFont="1" applyFill="1" applyBorder="1" applyAlignment="1">
      <alignment horizontal="center" vertical="center"/>
    </xf>
    <xf numFmtId="0" fontId="44" fillId="6" borderId="21" xfId="1" applyFont="1" applyFill="1" applyBorder="1" applyAlignment="1">
      <alignment horizontal="center" vertical="center"/>
    </xf>
    <xf numFmtId="0" fontId="44" fillId="6" borderId="10" xfId="1" applyFont="1" applyFill="1" applyBorder="1" applyAlignment="1">
      <alignment horizontal="center" vertical="center"/>
    </xf>
    <xf numFmtId="0" fontId="41" fillId="3" borderId="23" xfId="3" applyFont="1" applyFill="1" applyBorder="1" applyAlignment="1">
      <alignment horizontal="center" vertical="center"/>
    </xf>
    <xf numFmtId="0" fontId="41" fillId="3" borderId="24" xfId="3" applyFont="1" applyFill="1" applyBorder="1" applyAlignment="1">
      <alignment horizontal="center" vertical="center"/>
    </xf>
    <xf numFmtId="0" fontId="46" fillId="2" borderId="64" xfId="3" applyFont="1" applyFill="1" applyBorder="1" applyAlignment="1">
      <alignment horizontal="center" vertical="center"/>
    </xf>
    <xf numFmtId="0" fontId="46" fillId="2" borderId="62" xfId="3" applyFont="1" applyFill="1" applyBorder="1" applyAlignment="1">
      <alignment horizontal="center" vertical="center"/>
    </xf>
    <xf numFmtId="0" fontId="47" fillId="2" borderId="62" xfId="3" applyFont="1" applyFill="1" applyBorder="1" applyAlignment="1">
      <alignment horizontal="center" vertical="center"/>
    </xf>
    <xf numFmtId="0" fontId="47" fillId="2" borderId="63" xfId="3" applyFont="1" applyFill="1" applyBorder="1" applyAlignment="1">
      <alignment horizontal="center" vertical="center"/>
    </xf>
    <xf numFmtId="0" fontId="60" fillId="6" borderId="34" xfId="1" applyFont="1" applyFill="1" applyBorder="1" applyAlignment="1">
      <alignment vertical="center" shrinkToFit="1"/>
    </xf>
    <xf numFmtId="0" fontId="60" fillId="6" borderId="35" xfId="1" applyFont="1" applyFill="1" applyBorder="1" applyAlignment="1">
      <alignment vertical="center" shrinkToFit="1"/>
    </xf>
    <xf numFmtId="0" fontId="73" fillId="6" borderId="34" xfId="3" applyFont="1" applyFill="1" applyBorder="1" applyAlignment="1">
      <alignment horizontal="center" vertical="center" shrinkToFit="1"/>
    </xf>
    <xf numFmtId="0" fontId="73" fillId="6" borderId="35" xfId="3" applyFont="1" applyFill="1" applyBorder="1" applyAlignment="1">
      <alignment horizontal="center" vertical="center" shrinkToFit="1"/>
    </xf>
    <xf numFmtId="2" fontId="73" fillId="6" borderId="34" xfId="3" applyNumberFormat="1" applyFont="1" applyFill="1" applyBorder="1" applyAlignment="1">
      <alignment horizontal="center" vertical="center" shrinkToFit="1"/>
    </xf>
    <xf numFmtId="2" fontId="73" fillId="6" borderId="35" xfId="3" applyNumberFormat="1" applyFont="1" applyFill="1" applyBorder="1" applyAlignment="1">
      <alignment horizontal="center" vertical="center" shrinkToFit="1"/>
    </xf>
    <xf numFmtId="0" fontId="9" fillId="3" borderId="23" xfId="3" applyFont="1" applyFill="1" applyBorder="1" applyAlignment="1">
      <alignment horizontal="center" vertical="center"/>
    </xf>
    <xf numFmtId="0" fontId="9" fillId="3" borderId="24" xfId="3" applyFont="1" applyFill="1" applyBorder="1" applyAlignment="1">
      <alignment horizontal="center" vertical="center"/>
    </xf>
    <xf numFmtId="0" fontId="41" fillId="3" borderId="18" xfId="3" applyFont="1" applyFill="1" applyBorder="1" applyAlignment="1">
      <alignment horizontal="center" vertical="center"/>
    </xf>
    <xf numFmtId="0" fontId="41" fillId="3" borderId="20" xfId="3" applyFont="1" applyFill="1" applyBorder="1" applyAlignment="1">
      <alignment horizontal="center" vertical="center"/>
    </xf>
    <xf numFmtId="0" fontId="41" fillId="3" borderId="21" xfId="3" applyFont="1" applyFill="1" applyBorder="1" applyAlignment="1">
      <alignment horizontal="center" vertical="center"/>
    </xf>
    <xf numFmtId="0" fontId="41" fillId="3" borderId="22" xfId="3" applyFont="1" applyFill="1" applyBorder="1" applyAlignment="1">
      <alignment horizontal="center" vertical="center"/>
    </xf>
    <xf numFmtId="0" fontId="6" fillId="3" borderId="18" xfId="3" applyFont="1" applyFill="1" applyBorder="1" applyAlignment="1">
      <alignment horizontal="center" vertical="center"/>
    </xf>
    <xf numFmtId="0" fontId="6" fillId="3" borderId="20" xfId="3" applyFont="1" applyFill="1" applyBorder="1" applyAlignment="1">
      <alignment horizontal="center" vertical="center"/>
    </xf>
    <xf numFmtId="0" fontId="6" fillId="3" borderId="21" xfId="3" applyFont="1" applyFill="1" applyBorder="1" applyAlignment="1">
      <alignment horizontal="center" vertical="center"/>
    </xf>
    <xf numFmtId="0" fontId="6" fillId="3" borderId="22" xfId="3" applyFont="1" applyFill="1" applyBorder="1" applyAlignment="1">
      <alignment horizontal="center" vertical="center"/>
    </xf>
    <xf numFmtId="0" fontId="6" fillId="3" borderId="14" xfId="3" applyFont="1" applyFill="1" applyBorder="1" applyAlignment="1">
      <alignment horizontal="center" vertical="center" wrapText="1"/>
    </xf>
    <xf numFmtId="0" fontId="6" fillId="3" borderId="15" xfId="3" applyFont="1" applyFill="1" applyBorder="1" applyAlignment="1">
      <alignment horizontal="center" vertical="center" wrapText="1"/>
    </xf>
    <xf numFmtId="0" fontId="6" fillId="3" borderId="17" xfId="3" applyFont="1" applyFill="1" applyBorder="1" applyAlignment="1">
      <alignment horizontal="center" vertical="center" wrapText="1"/>
    </xf>
    <xf numFmtId="0" fontId="37" fillId="3" borderId="14" xfId="3" applyFont="1" applyFill="1" applyBorder="1" applyAlignment="1">
      <alignment horizontal="center" vertical="center"/>
    </xf>
    <xf numFmtId="0" fontId="37" fillId="3" borderId="17" xfId="3" applyFont="1" applyFill="1" applyBorder="1" applyAlignment="1">
      <alignment horizontal="center" vertical="center"/>
    </xf>
    <xf numFmtId="0" fontId="37" fillId="3" borderId="14" xfId="3" applyFont="1" applyFill="1" applyBorder="1" applyAlignment="1">
      <alignment horizontal="center" vertical="center" wrapText="1"/>
    </xf>
    <xf numFmtId="0" fontId="37" fillId="3" borderId="17" xfId="3" applyFont="1" applyFill="1" applyBorder="1" applyAlignment="1">
      <alignment horizontal="center" vertical="center" wrapText="1"/>
    </xf>
    <xf numFmtId="0" fontId="60" fillId="6" borderId="34" xfId="3" applyFont="1" applyFill="1" applyBorder="1" applyAlignment="1">
      <alignment vertical="center" shrinkToFit="1"/>
    </xf>
    <xf numFmtId="0" fontId="60" fillId="6" borderId="35" xfId="3" applyFont="1" applyFill="1" applyBorder="1" applyAlignment="1">
      <alignment vertical="center" shrinkToFit="1"/>
    </xf>
    <xf numFmtId="0" fontId="60" fillId="4" borderId="34" xfId="3" applyFont="1" applyFill="1" applyBorder="1" applyAlignment="1">
      <alignment vertical="center" shrinkToFit="1"/>
    </xf>
    <xf numFmtId="0" fontId="60" fillId="4" borderId="35" xfId="3" applyFont="1" applyFill="1" applyBorder="1" applyAlignment="1">
      <alignment vertical="center" shrinkToFit="1"/>
    </xf>
    <xf numFmtId="0" fontId="73" fillId="4" borderId="34" xfId="3" applyFont="1" applyFill="1" applyBorder="1" applyAlignment="1">
      <alignment horizontal="center" vertical="center" shrinkToFit="1"/>
    </xf>
    <xf numFmtId="0" fontId="73" fillId="4" borderId="35" xfId="3" applyFont="1" applyFill="1" applyBorder="1" applyAlignment="1">
      <alignment horizontal="center" vertical="center" shrinkToFit="1"/>
    </xf>
    <xf numFmtId="2" fontId="73" fillId="4" borderId="34" xfId="3" applyNumberFormat="1" applyFont="1" applyFill="1" applyBorder="1" applyAlignment="1">
      <alignment horizontal="center" vertical="center" shrinkToFit="1"/>
    </xf>
    <xf numFmtId="2" fontId="73" fillId="4" borderId="35" xfId="3" applyNumberFormat="1" applyFont="1" applyFill="1" applyBorder="1" applyAlignment="1">
      <alignment horizontal="center" vertical="center" shrinkToFit="1"/>
    </xf>
    <xf numFmtId="0" fontId="60" fillId="6" borderId="65" xfId="3" applyFont="1" applyFill="1" applyBorder="1" applyAlignment="1">
      <alignment vertical="center" shrinkToFit="1"/>
    </xf>
    <xf numFmtId="0" fontId="60" fillId="6" borderId="66" xfId="3" applyFont="1" applyFill="1" applyBorder="1" applyAlignment="1">
      <alignment vertical="center" shrinkToFit="1"/>
    </xf>
    <xf numFmtId="0" fontId="73" fillId="6" borderId="65" xfId="3" applyFont="1" applyFill="1" applyBorder="1" applyAlignment="1">
      <alignment horizontal="center" vertical="center" shrinkToFit="1"/>
    </xf>
    <xf numFmtId="0" fontId="73" fillId="6" borderId="66" xfId="3" applyFont="1" applyFill="1" applyBorder="1" applyAlignment="1">
      <alignment horizontal="center" vertical="center" shrinkToFit="1"/>
    </xf>
    <xf numFmtId="2" fontId="73" fillId="6" borderId="65" xfId="3" applyNumberFormat="1" applyFont="1" applyFill="1" applyBorder="1" applyAlignment="1">
      <alignment horizontal="center" vertical="center" shrinkToFit="1"/>
    </xf>
    <xf numFmtId="2" fontId="73" fillId="6" borderId="66" xfId="3" applyNumberFormat="1" applyFont="1" applyFill="1" applyBorder="1" applyAlignment="1">
      <alignment horizontal="center" vertical="center" shrinkToFit="1"/>
    </xf>
    <xf numFmtId="166" fontId="70" fillId="3" borderId="23" xfId="1" applyNumberFormat="1" applyFont="1" applyFill="1" applyBorder="1" applyAlignment="1">
      <alignment horizontal="center" vertical="center" shrinkToFit="1"/>
    </xf>
    <xf numFmtId="166" fontId="70" fillId="3" borderId="72" xfId="1" applyNumberFormat="1" applyFont="1" applyFill="1" applyBorder="1" applyAlignment="1">
      <alignment horizontal="center" vertical="center" shrinkToFit="1"/>
    </xf>
    <xf numFmtId="0" fontId="71" fillId="3" borderId="23" xfId="1" applyFont="1" applyFill="1" applyBorder="1" applyAlignment="1">
      <alignment horizontal="center" vertical="center" shrinkToFit="1"/>
    </xf>
    <xf numFmtId="0" fontId="71" fillId="3" borderId="72" xfId="1" applyFont="1" applyFill="1" applyBorder="1" applyAlignment="1">
      <alignment horizontal="center" vertical="center" shrinkToFit="1"/>
    </xf>
    <xf numFmtId="0" fontId="71" fillId="3" borderId="24" xfId="1" applyFont="1" applyFill="1" applyBorder="1" applyAlignment="1">
      <alignment horizontal="center" vertical="center" shrinkToFit="1"/>
    </xf>
    <xf numFmtId="164" fontId="69" fillId="3" borderId="23" xfId="1" applyNumberFormat="1" applyFont="1" applyFill="1" applyBorder="1" applyAlignment="1">
      <alignment horizontal="center" vertical="center" shrinkToFit="1"/>
    </xf>
    <xf numFmtId="164" fontId="69" fillId="3" borderId="72" xfId="1" applyNumberFormat="1" applyFont="1" applyFill="1" applyBorder="1" applyAlignment="1">
      <alignment horizontal="center" vertical="center" shrinkToFit="1"/>
    </xf>
    <xf numFmtId="164" fontId="69" fillId="3" borderId="24" xfId="1" applyNumberFormat="1" applyFont="1" applyFill="1" applyBorder="1" applyAlignment="1">
      <alignment horizontal="center" vertical="center" shrinkToFit="1"/>
    </xf>
    <xf numFmtId="0" fontId="78" fillId="0" borderId="79" xfId="0" applyFont="1" applyBorder="1" applyAlignment="1">
      <alignment horizontal="center" vertical="center"/>
    </xf>
    <xf numFmtId="0" fontId="78" fillId="0" borderId="50" xfId="0" applyFont="1" applyBorder="1" applyAlignment="1">
      <alignment horizontal="center" vertical="center"/>
    </xf>
    <xf numFmtId="0" fontId="78" fillId="0" borderId="80" xfId="0" applyFont="1" applyBorder="1" applyAlignment="1">
      <alignment horizontal="center" vertical="center"/>
    </xf>
    <xf numFmtId="0" fontId="78" fillId="0" borderId="81" xfId="0" applyFont="1" applyBorder="1" applyAlignment="1">
      <alignment horizontal="center" vertical="center"/>
    </xf>
    <xf numFmtId="0" fontId="78" fillId="0" borderId="51" xfId="0" applyFont="1" applyBorder="1" applyAlignment="1">
      <alignment horizontal="center" vertical="center"/>
    </xf>
    <xf numFmtId="0" fontId="78" fillId="0" borderId="82" xfId="0" applyFont="1" applyBorder="1" applyAlignment="1">
      <alignment horizontal="center" vertical="center"/>
    </xf>
    <xf numFmtId="0" fontId="1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0" fillId="4" borderId="77" xfId="0" applyFill="1" applyBorder="1" applyAlignment="1">
      <alignment horizontal="center" vertical="center"/>
    </xf>
    <xf numFmtId="0" fontId="76" fillId="4" borderId="48" xfId="0" applyFont="1" applyFill="1" applyBorder="1" applyAlignment="1">
      <alignment horizontal="center" vertical="center"/>
    </xf>
    <xf numFmtId="0" fontId="76" fillId="4" borderId="78" xfId="0" applyFont="1" applyFill="1" applyBorder="1" applyAlignment="1">
      <alignment horizontal="center" vertical="center"/>
    </xf>
    <xf numFmtId="0" fontId="21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>
      <alignment horizontal="right"/>
    </xf>
    <xf numFmtId="0" fontId="0" fillId="0" borderId="0" xfId="0" applyAlignment="1">
      <alignment horizontal="right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vertical="center"/>
    </xf>
    <xf numFmtId="0" fontId="20" fillId="4" borderId="1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20" fillId="4" borderId="0" xfId="0" applyFont="1" applyFill="1" applyAlignment="1" applyProtection="1">
      <alignment horizontal="left" vertical="center"/>
      <protection locked="0"/>
    </xf>
    <xf numFmtId="49" fontId="20" fillId="4" borderId="0" xfId="0" applyNumberFormat="1" applyFont="1" applyFill="1" applyAlignment="1" applyProtection="1">
      <alignment horizontal="left" vertical="center"/>
      <protection locked="0"/>
    </xf>
    <xf numFmtId="0" fontId="20" fillId="18" borderId="0" xfId="0" applyFont="1" applyFill="1" applyAlignment="1" applyProtection="1">
      <alignment horizontal="left" vertical="center"/>
      <protection locked="0"/>
    </xf>
    <xf numFmtId="0" fontId="17" fillId="0" borderId="12" xfId="0" applyFont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0" fillId="4" borderId="54" xfId="0" applyFill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0" fillId="4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7" fillId="0" borderId="0" xfId="0" applyFont="1" applyAlignment="1">
      <alignment horizontal="center" vertical="center"/>
    </xf>
    <xf numFmtId="0" fontId="48" fillId="0" borderId="3" xfId="0" applyFont="1" applyBorder="1" applyAlignment="1">
      <alignment horizontal="center"/>
    </xf>
    <xf numFmtId="0" fontId="0" fillId="4" borderId="55" xfId="0" applyFill="1" applyBorder="1" applyAlignment="1">
      <alignment horizontal="center" vertical="center"/>
    </xf>
    <xf numFmtId="0" fontId="0" fillId="4" borderId="56" xfId="0" applyFill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0" fillId="0" borderId="10" xfId="0" applyBorder="1" applyAlignment="1">
      <alignment horizontal="center" vertical="center"/>
    </xf>
    <xf numFmtId="0" fontId="16" fillId="0" borderId="4" xfId="0" applyFont="1" applyBorder="1" applyAlignment="1">
      <alignment horizontal="center" vertical="top"/>
    </xf>
    <xf numFmtId="0" fontId="0" fillId="0" borderId="11" xfId="0" applyBorder="1" applyAlignment="1">
      <alignment vertical="center"/>
    </xf>
    <xf numFmtId="0" fontId="21" fillId="4" borderId="1" xfId="0" applyFont="1" applyFill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18" fillId="20" borderId="76" xfId="0" applyFont="1" applyFill="1" applyBorder="1" applyAlignment="1" applyProtection="1">
      <alignment horizontal="center" vertical="center"/>
      <protection locked="0"/>
    </xf>
    <xf numFmtId="0" fontId="18" fillId="20" borderId="48" xfId="0" applyFont="1" applyFill="1" applyBorder="1" applyAlignment="1" applyProtection="1">
      <alignment horizontal="center" vertical="center"/>
      <protection locked="0"/>
    </xf>
    <xf numFmtId="0" fontId="48" fillId="0" borderId="75" xfId="0" applyFont="1" applyBorder="1" applyAlignment="1">
      <alignment horizontal="center" vertical="center"/>
    </xf>
    <xf numFmtId="0" fontId="18" fillId="3" borderId="76" xfId="0" applyFont="1" applyFill="1" applyBorder="1" applyAlignment="1" applyProtection="1">
      <alignment horizontal="center" vertical="center"/>
      <protection locked="0"/>
    </xf>
    <xf numFmtId="0" fontId="18" fillId="3" borderId="48" xfId="0" applyFont="1" applyFill="1" applyBorder="1" applyAlignment="1" applyProtection="1">
      <alignment horizontal="center" vertical="center"/>
      <protection locked="0"/>
    </xf>
    <xf numFmtId="0" fontId="0" fillId="4" borderId="44" xfId="0" applyFill="1" applyBorder="1" applyAlignment="1">
      <alignment horizontal="center" vertical="center"/>
    </xf>
    <xf numFmtId="0" fontId="0" fillId="4" borderId="46" xfId="0" applyFill="1" applyBorder="1" applyAlignment="1">
      <alignment horizontal="center" vertical="center"/>
    </xf>
    <xf numFmtId="0" fontId="0" fillId="4" borderId="47" xfId="0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/>
    </xf>
    <xf numFmtId="0" fontId="0" fillId="4" borderId="49" xfId="0" applyFill="1" applyBorder="1" applyAlignment="1">
      <alignment horizontal="center" vertical="center"/>
    </xf>
    <xf numFmtId="0" fontId="33" fillId="0" borderId="39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/>
    </xf>
    <xf numFmtId="0" fontId="33" fillId="0" borderId="38" xfId="0" applyFont="1" applyBorder="1" applyAlignment="1">
      <alignment horizontal="center" vertical="center"/>
    </xf>
    <xf numFmtId="0" fontId="31" fillId="0" borderId="4" xfId="0" applyFont="1" applyBorder="1" applyAlignment="1">
      <alignment horizontal="left" vertical="center" wrapText="1"/>
    </xf>
    <xf numFmtId="0" fontId="31" fillId="0" borderId="4" xfId="0" applyFont="1" applyBorder="1" applyAlignment="1">
      <alignment horizontal="left" vertical="center"/>
    </xf>
    <xf numFmtId="0" fontId="32" fillId="8" borderId="7" xfId="0" applyFont="1" applyFill="1" applyBorder="1" applyAlignment="1">
      <alignment horizontal="center" vertical="center"/>
    </xf>
    <xf numFmtId="0" fontId="32" fillId="8" borderId="3" xfId="0" applyFont="1" applyFill="1" applyBorder="1" applyAlignment="1">
      <alignment horizontal="center" vertical="center"/>
    </xf>
    <xf numFmtId="0" fontId="32" fillId="8" borderId="6" xfId="0" applyFont="1" applyFill="1" applyBorder="1" applyAlignment="1">
      <alignment horizontal="center" vertical="center"/>
    </xf>
    <xf numFmtId="0" fontId="32" fillId="9" borderId="7" xfId="0" applyFont="1" applyFill="1" applyBorder="1" applyAlignment="1">
      <alignment horizontal="center" vertical="center"/>
    </xf>
    <xf numFmtId="0" fontId="32" fillId="9" borderId="3" xfId="0" applyFont="1" applyFill="1" applyBorder="1" applyAlignment="1">
      <alignment horizontal="center" vertical="center"/>
    </xf>
    <xf numFmtId="0" fontId="32" fillId="9" borderId="6" xfId="0" applyFont="1" applyFill="1" applyBorder="1" applyAlignment="1">
      <alignment horizontal="center" vertical="center"/>
    </xf>
    <xf numFmtId="0" fontId="0" fillId="12" borderId="39" xfId="0" applyFill="1" applyBorder="1" applyAlignment="1">
      <alignment horizontal="center" vertical="center" wrapText="1"/>
    </xf>
    <xf numFmtId="0" fontId="0" fillId="12" borderId="28" xfId="0" applyFill="1" applyBorder="1" applyAlignment="1">
      <alignment horizontal="center" vertical="center" wrapText="1"/>
    </xf>
    <xf numFmtId="0" fontId="0" fillId="12" borderId="38" xfId="0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8" fillId="11" borderId="40" xfId="0" applyFont="1" applyFill="1" applyBorder="1" applyAlignment="1">
      <alignment horizontal="center" vertical="center"/>
    </xf>
    <xf numFmtId="0" fontId="0" fillId="15" borderId="42" xfId="0" applyFill="1" applyBorder="1" applyAlignment="1">
      <alignment horizontal="center" vertical="center"/>
    </xf>
    <xf numFmtId="0" fontId="0" fillId="14" borderId="42" xfId="0" applyFill="1" applyBorder="1" applyAlignment="1">
      <alignment horizontal="center" vertical="center"/>
    </xf>
    <xf numFmtId="0" fontId="0" fillId="14" borderId="41" xfId="0" applyFill="1" applyBorder="1" applyAlignment="1">
      <alignment horizontal="center" vertical="center"/>
    </xf>
    <xf numFmtId="0" fontId="18" fillId="12" borderId="40" xfId="0" applyFont="1" applyFill="1" applyBorder="1" applyAlignment="1">
      <alignment horizontal="center" vertical="center"/>
    </xf>
    <xf numFmtId="0" fontId="0" fillId="15" borderId="41" xfId="0" applyFill="1" applyBorder="1" applyAlignment="1">
      <alignment horizontal="center" vertical="center"/>
    </xf>
    <xf numFmtId="0" fontId="0" fillId="0" borderId="28" xfId="0" applyBorder="1" applyAlignment="1">
      <alignment horizontal="left" vertical="center" wrapText="1"/>
    </xf>
    <xf numFmtId="0" fontId="0" fillId="0" borderId="28" xfId="0" applyBorder="1" applyAlignment="1">
      <alignment horizontal="left" vertical="center"/>
    </xf>
    <xf numFmtId="0" fontId="54" fillId="0" borderId="0" xfId="0" applyFont="1" applyAlignment="1">
      <alignment horizontal="center" vertical="center"/>
    </xf>
  </cellXfs>
  <cellStyles count="7">
    <cellStyle name="Calculation" xfId="6" builtinId="22"/>
    <cellStyle name="Input" xfId="5" builtinId="20"/>
    <cellStyle name="Normal" xfId="0" builtinId="0"/>
    <cellStyle name="Normal 2" xfId="2" xr:uid="{00000000-0005-0000-0000-000003000000}"/>
    <cellStyle name="Normal 2 2" xfId="4" xr:uid="{00000000-0005-0000-0000-000004000000}"/>
    <cellStyle name="Normal_Lygos Finalas" xfId="1" xr:uid="{00000000-0005-0000-0000-000005000000}"/>
    <cellStyle name="Normal_Lygos Finalas 2" xfId="3" xr:uid="{00000000-0005-0000-0000-000006000000}"/>
  </cellStyles>
  <dxfs count="61">
    <dxf>
      <numFmt numFmtId="0" formatCode="General"/>
      <alignment horizontal="center" vertical="center" textRotation="0" wrapText="0" indent="0" justifyLastLine="0" shrinkToFit="0" readingOrder="0"/>
    </dxf>
    <dxf>
      <font>
        <b val="0"/>
      </font>
      <numFmt numFmtId="0" formatCode="General"/>
    </dxf>
    <dxf>
      <font>
        <b val="0"/>
      </font>
      <numFmt numFmtId="0" formatCode="General"/>
    </dxf>
    <dxf>
      <font>
        <b val="0"/>
      </font>
      <numFmt numFmtId="0" formatCode="General"/>
    </dxf>
    <dxf>
      <font>
        <b val="0"/>
      </font>
    </dxf>
    <dxf>
      <font>
        <b val="0"/>
      </font>
      <numFmt numFmtId="0" formatCode="General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numFmt numFmtId="0" formatCode="General"/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  <border>
        <left style="dotted">
          <color rgb="FFFF0000"/>
        </left>
        <right style="dotted">
          <color rgb="FFFF0000"/>
        </right>
        <top style="dotted">
          <color rgb="FFFF0000"/>
        </top>
        <bottom style="dotted">
          <color rgb="FFFF0000"/>
        </bottom>
        <vertical/>
        <horizontal/>
      </border>
    </dxf>
    <dxf>
      <fill>
        <patternFill>
          <bgColor rgb="FFFFFF00"/>
        </patternFill>
      </fill>
      <border>
        <left style="dotted">
          <color rgb="FFFF0000"/>
        </left>
        <right style="dotted">
          <color rgb="FFFF0000"/>
        </right>
        <top style="dotted">
          <color rgb="FFFF0000"/>
        </top>
        <bottom style="dotted">
          <color rgb="FFFF0000"/>
        </bottom>
        <vertical/>
        <horizontal/>
      </border>
    </dxf>
    <dxf>
      <fill>
        <patternFill>
          <bgColor rgb="FFFFFF00"/>
        </patternFill>
      </fill>
      <border>
        <left style="dotted">
          <color rgb="FFFF0000"/>
        </left>
        <right style="dotted">
          <color rgb="FFFF0000"/>
        </right>
        <top style="dotted">
          <color rgb="FFFF0000"/>
        </top>
        <bottom style="dotted">
          <color rgb="FFFF0000"/>
        </bottom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  <border>
        <left style="dotted">
          <color rgb="FFFF0000"/>
        </left>
        <right style="dotted">
          <color rgb="FFFF0000"/>
        </right>
        <top style="dotted">
          <color rgb="FFFF0000"/>
        </top>
        <bottom style="dotted">
          <color rgb="FFFF0000"/>
        </bottom>
        <vertical/>
        <horizontal/>
      </border>
    </dxf>
    <dxf>
      <fill>
        <patternFill>
          <bgColor rgb="FFFFFF00"/>
        </patternFill>
      </fill>
      <border>
        <left style="dotted">
          <color rgb="FFFF0000"/>
        </left>
        <right style="dotted">
          <color rgb="FFFF0000"/>
        </right>
        <top style="dotted">
          <color rgb="FFFF0000"/>
        </top>
        <bottom style="dotted">
          <color rgb="FFFF0000"/>
        </bottom>
        <vertical/>
        <horizontal/>
      </border>
    </dxf>
    <dxf>
      <fill>
        <patternFill>
          <bgColor rgb="FFFFFF00"/>
        </patternFill>
      </fill>
      <border>
        <left style="dotted">
          <color rgb="FFFF0000"/>
        </left>
        <right style="dotted">
          <color rgb="FFFF0000"/>
        </right>
        <top style="dotted">
          <color rgb="FFFF0000"/>
        </top>
        <bottom style="dotted">
          <color rgb="FFFF0000"/>
        </bottom>
        <vertical/>
        <horizontal/>
      </border>
    </dxf>
    <dxf>
      <fill>
        <patternFill>
          <bgColor rgb="FFFFFF00"/>
        </patternFill>
      </fill>
      <border>
        <left style="dotted">
          <color rgb="FFFF0000"/>
        </left>
        <right style="dotted">
          <color rgb="FFFF0000"/>
        </right>
        <top style="dotted">
          <color rgb="FFFF0000"/>
        </top>
        <bottom style="dotted">
          <color rgb="FFFF0000"/>
        </bottom>
        <vertical/>
        <horizontal/>
      </border>
    </dxf>
    <dxf>
      <fill>
        <patternFill>
          <bgColor rgb="FFFFC000"/>
        </patternFill>
      </fill>
      <border>
        <left style="dotted">
          <color rgb="FFFF0000"/>
        </left>
        <right style="dotted">
          <color rgb="FFFF0000"/>
        </right>
        <top style="dotted">
          <color rgb="FFFF0000"/>
        </top>
        <bottom style="dotted">
          <color rgb="FFFF0000"/>
        </bottom>
      </border>
    </dxf>
    <dxf>
      <fill>
        <patternFill>
          <bgColor rgb="FFFFFF00"/>
        </patternFill>
      </fill>
      <border>
        <left style="dotted">
          <color rgb="FFFF0000"/>
        </left>
        <right style="dotted">
          <color rgb="FFFF0000"/>
        </right>
        <top style="dotted">
          <color rgb="FFFF0000"/>
        </top>
        <bottom style="dotted">
          <color rgb="FFFF0000"/>
        </bottom>
      </border>
    </dxf>
    <dxf>
      <fill>
        <patternFill>
          <bgColor rgb="FFFFFF00"/>
        </patternFill>
      </fill>
      <border>
        <left style="dotted">
          <color rgb="FFFF0000"/>
        </left>
        <right style="dotted">
          <color rgb="FFFF0000"/>
        </right>
        <top style="dotted">
          <color rgb="FFFF0000"/>
        </top>
        <bottom style="dotted">
          <color rgb="FFFF0000"/>
        </bottom>
        <vertical/>
        <horizontal/>
      </border>
    </dxf>
    <dxf>
      <fill>
        <patternFill>
          <bgColor rgb="FFFFFF00"/>
        </patternFill>
      </fill>
      <border>
        <left style="dotted">
          <color rgb="FFFF0000"/>
        </left>
        <right style="dotted">
          <color rgb="FFFF0000"/>
        </right>
        <top style="dotted">
          <color rgb="FFFF0000"/>
        </top>
        <bottom style="dotted">
          <color rgb="FFFF0000"/>
        </bottom>
        <vertical/>
        <horizontal/>
      </border>
    </dxf>
    <dxf>
      <fill>
        <patternFill>
          <bgColor rgb="FFFFC000"/>
        </patternFill>
      </fill>
      <border>
        <left style="dotted">
          <color rgb="FFFF0000"/>
        </left>
        <right style="dotted">
          <color rgb="FFFF0000"/>
        </right>
        <top style="dotted">
          <color rgb="FFFF0000"/>
        </top>
        <bottom style="dotted">
          <color rgb="FFFF0000"/>
        </bottom>
        <vertical/>
        <horizontal/>
      </border>
    </dxf>
    <dxf>
      <fill>
        <patternFill>
          <bgColor rgb="FFFFC000"/>
        </patternFill>
      </fill>
      <border>
        <left style="dotted">
          <color rgb="FFFF0000"/>
        </left>
        <right style="dotted">
          <color rgb="FFFF0000"/>
        </right>
        <top style="dotted">
          <color rgb="FFFF0000"/>
        </top>
        <bottom style="dotted">
          <color rgb="FFFF0000"/>
        </bottom>
        <vertical/>
        <horizontal/>
      </border>
    </dxf>
    <dxf>
      <fill>
        <patternFill>
          <bgColor rgb="FFFFFF00"/>
        </patternFill>
      </fill>
      <border>
        <left style="dotted">
          <color rgb="FFFF0000"/>
        </left>
        <right style="dotted">
          <color rgb="FFFF0000"/>
        </right>
        <top style="dotted">
          <color rgb="FFFF0000"/>
        </top>
        <bottom style="dotted">
          <color rgb="FFFF0000"/>
        </bottom>
        <vertical/>
        <horizontal/>
      </border>
    </dxf>
    <dxf>
      <fill>
        <patternFill>
          <bgColor rgb="FFFFFF00"/>
        </patternFill>
      </fill>
      <border>
        <left style="dotted">
          <color rgb="FFFF0000"/>
        </left>
        <right style="dotted">
          <color rgb="FFFF0000"/>
        </right>
        <top style="dotted">
          <color rgb="FFFF0000"/>
        </top>
        <bottom style="dotted">
          <color rgb="FFFF0000"/>
        </bottom>
        <vertical/>
        <horizontal/>
      </border>
    </dxf>
    <dxf>
      <fill>
        <patternFill>
          <bgColor rgb="FFFFFF00"/>
        </patternFill>
      </fill>
      <border>
        <left style="dotted">
          <color rgb="FFFF0000"/>
        </left>
        <right style="dotted">
          <color rgb="FFFF0000"/>
        </right>
        <top style="dotted">
          <color rgb="FFFF0000"/>
        </top>
        <bottom style="dotted">
          <color rgb="FFFF0000"/>
        </bottom>
        <vertical/>
        <horizontal/>
      </border>
    </dxf>
    <dxf>
      <fill>
        <patternFill>
          <bgColor rgb="FFFFFF00"/>
        </patternFill>
      </fill>
      <border>
        <left style="dotted">
          <color rgb="FFFF0000"/>
        </left>
        <right style="dotted">
          <color rgb="FFFF0000"/>
        </right>
        <top style="dotted">
          <color rgb="FFFF0000"/>
        </top>
        <bottom style="dotted">
          <color rgb="FFFF0000"/>
        </bottom>
        <vertical/>
        <horizontal/>
      </border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  <border>
        <left style="dotted">
          <color rgb="FFFF0000"/>
        </left>
        <right style="dotted">
          <color rgb="FFFF0000"/>
        </right>
        <top style="dotted">
          <color rgb="FFFF0000"/>
        </top>
        <bottom style="dotted">
          <color rgb="FFFF0000"/>
        </bottom>
        <vertical/>
        <horizontal/>
      </border>
    </dxf>
    <dxf>
      <font>
        <b/>
        <i val="0"/>
        <strike val="0"/>
        <u val="none"/>
        <color rgb="FF00A4DE"/>
      </font>
    </dxf>
    <dxf>
      <font>
        <strike val="0"/>
        <color rgb="FFFF0000"/>
      </font>
    </dxf>
    <dxf>
      <font>
        <b/>
        <i val="0"/>
        <color rgb="FFC00000"/>
      </font>
    </dxf>
    <dxf>
      <font>
        <b/>
        <i val="0"/>
        <strike val="0"/>
        <u val="none"/>
        <color rgb="FF00A4DE"/>
      </font>
    </dxf>
    <dxf>
      <font>
        <strike val="0"/>
        <color rgb="FFFF0000"/>
      </font>
    </dxf>
    <dxf>
      <font>
        <b/>
        <i val="0"/>
        <color rgb="FFC00000"/>
      </font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  <border>
        <left style="dotted">
          <color rgb="FFFF0000"/>
        </left>
        <right style="dotted">
          <color rgb="FFFF0000"/>
        </right>
        <top style="dotted">
          <color rgb="FFFF0000"/>
        </top>
        <bottom style="dotted">
          <color rgb="FFFF0000"/>
        </bottom>
        <vertical/>
        <horizontal/>
      </border>
    </dxf>
    <dxf>
      <font>
        <color theme="0" tint="-0.24994659260841701"/>
      </font>
    </dxf>
    <dxf>
      <font>
        <b val="0"/>
        <i/>
        <strike val="0"/>
        <color theme="1" tint="0.499984740745262"/>
      </font>
    </dxf>
    <dxf>
      <font>
        <b val="0"/>
        <i/>
        <strike val="0"/>
        <color theme="1" tint="0.499984740745262"/>
      </font>
    </dxf>
    <dxf>
      <font>
        <b val="0"/>
        <i/>
        <strike val="0"/>
        <color theme="1" tint="0.499984740745262"/>
      </font>
    </dxf>
    <dxf>
      <font>
        <b val="0"/>
        <i/>
        <strike val="0"/>
        <color theme="1" tint="0.499984740745262"/>
      </font>
    </dxf>
  </dxfs>
  <tableStyles count="0" defaultTableStyle="TableStyleMedium2" defaultPivotStyle="PivotStyleLight16"/>
  <colors>
    <mruColors>
      <color rgb="FF670D16"/>
      <color rgb="FFB21625"/>
      <color rgb="FF7E101A"/>
      <color rgb="FF82101B"/>
      <color rgb="FF590B12"/>
      <color rgb="FF2F060A"/>
      <color rgb="FFD9D9D9"/>
      <color rgb="FFFF6D6D"/>
      <color rgb="FFA4CE88"/>
      <color rgb="FFBCCC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Lentelė!$C$5</c:f>
          <c:strCache>
            <c:ptCount val="1"/>
          </c:strCache>
        </c:strRef>
      </c:tx>
      <c:layout>
        <c:manualLayout>
          <c:xMode val="edge"/>
          <c:yMode val="edge"/>
          <c:x val="0.38415277777777779"/>
          <c:y val="3.25641025641025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Lentelė!$Q$9</c:f>
              <c:strCache>
                <c:ptCount val="1"/>
                <c:pt idx="0">
                  <c:v>Partija</c:v>
                </c:pt>
              </c:strCache>
            </c:strRef>
          </c:tx>
          <c:spPr>
            <a:solidFill>
              <a:srgbClr val="A4CE88"/>
            </a:solidFill>
            <a:ln>
              <a:noFill/>
            </a:ln>
            <a:effectLst/>
          </c:spPr>
          <c:invertIfNegative val="1"/>
          <c:dLbls>
            <c:delete val="1"/>
          </c:dLbls>
          <c:val>
            <c:numRef>
              <c:f>Lentelė!$Q$27:$Q$31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6D6D"/>
                  </a:solidFill>
                  <a:ln>
                    <a:noFill/>
                  </a:ln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0-2042-488D-86F6-F0F4DD828812}"/>
            </c:ext>
          </c:extLst>
        </c:ser>
        <c:dLbls>
          <c:dLblPos val="inBase"/>
          <c:showLegendKey val="0"/>
          <c:showVal val="1"/>
          <c:showCatName val="0"/>
          <c:showSerName val="0"/>
          <c:showPercent val="0"/>
          <c:showBubbleSize val="0"/>
        </c:dLbls>
        <c:gapWidth val="472"/>
        <c:axId val="1034776304"/>
        <c:axId val="1034776848"/>
      </c:barChart>
      <c:lineChart>
        <c:grouping val="standard"/>
        <c:varyColors val="0"/>
        <c:ser>
          <c:idx val="1"/>
          <c:order val="1"/>
          <c:tx>
            <c:strRef>
              <c:f>Lentelė!$R$9</c:f>
              <c:strCache>
                <c:ptCount val="1"/>
                <c:pt idx="0">
                  <c:v>Suma</c:v>
                </c:pt>
              </c:strCache>
            </c:strRef>
          </c:tx>
          <c:spPr>
            <a:ln w="12700" cap="rnd" cmpd="sng">
              <a:solidFill>
                <a:schemeClr val="tx1">
                  <a:alpha val="43000"/>
                </a:schemeClr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val>
            <c:numRef>
              <c:f>Lentelė!$R$27:$R$31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042-488D-86F6-F0F4DD82881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34776304"/>
        <c:axId val="1034776848"/>
      </c:lineChart>
      <c:catAx>
        <c:axId val="103477630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4776848"/>
        <c:crosses val="autoZero"/>
        <c:auto val="1"/>
        <c:lblAlgn val="ctr"/>
        <c:lblOffset val="100"/>
        <c:noMultiLvlLbl val="0"/>
      </c:catAx>
      <c:valAx>
        <c:axId val="1034776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47763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Lentelė!$C$4</c:f>
          <c:strCache>
            <c:ptCount val="1"/>
          </c:strCache>
        </c:strRef>
      </c:tx>
      <c:layout>
        <c:manualLayout>
          <c:xMode val="edge"/>
          <c:yMode val="edge"/>
          <c:x val="0.48628125"/>
          <c:y val="3.1609829059829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Lentelė!$Q$9</c:f>
              <c:strCache>
                <c:ptCount val="1"/>
                <c:pt idx="0">
                  <c:v>Partija</c:v>
                </c:pt>
              </c:strCache>
            </c:strRef>
          </c:tx>
          <c:spPr>
            <a:solidFill>
              <a:srgbClr val="A4CE88"/>
            </a:solidFill>
            <a:ln>
              <a:noFill/>
            </a:ln>
            <a:effectLst/>
          </c:spPr>
          <c:invertIfNegative val="1"/>
          <c:dLbls>
            <c:delete val="1"/>
          </c:dLbls>
          <c:val>
            <c:numRef>
              <c:f>Lentelė!$Q$10:$Q$14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6D6D"/>
                  </a:solidFill>
                  <a:ln>
                    <a:noFill/>
                  </a:ln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0-66E1-4995-9B5D-E408AA914AF7}"/>
            </c:ext>
          </c:extLst>
        </c:ser>
        <c:dLbls>
          <c:dLblPos val="inBase"/>
          <c:showLegendKey val="0"/>
          <c:showVal val="1"/>
          <c:showCatName val="0"/>
          <c:showSerName val="0"/>
          <c:showPercent val="0"/>
          <c:showBubbleSize val="0"/>
        </c:dLbls>
        <c:gapWidth val="472"/>
        <c:axId val="1034777392"/>
        <c:axId val="1034763792"/>
      </c:barChart>
      <c:lineChart>
        <c:grouping val="standard"/>
        <c:varyColors val="0"/>
        <c:ser>
          <c:idx val="1"/>
          <c:order val="1"/>
          <c:tx>
            <c:strRef>
              <c:f>Lentelė!$R$9</c:f>
              <c:strCache>
                <c:ptCount val="1"/>
                <c:pt idx="0">
                  <c:v>Suma</c:v>
                </c:pt>
              </c:strCache>
            </c:strRef>
          </c:tx>
          <c:spPr>
            <a:ln w="12700" cap="rnd">
              <a:solidFill>
                <a:schemeClr val="tx1">
                  <a:alpha val="46000"/>
                </a:schemeClr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val>
            <c:numRef>
              <c:f>Lentelė!$R$10:$R$14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6E1-4995-9B5D-E408AA914AF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34777392"/>
        <c:axId val="1034763792"/>
      </c:lineChart>
      <c:catAx>
        <c:axId val="103477739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4763792"/>
        <c:crosses val="autoZero"/>
        <c:auto val="1"/>
        <c:lblAlgn val="ctr"/>
        <c:lblOffset val="100"/>
        <c:noMultiLvlLbl val="0"/>
      </c:catAx>
      <c:valAx>
        <c:axId val="103476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477739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22412</xdr:colOff>
      <xdr:row>50</xdr:row>
      <xdr:rowOff>268941</xdr:rowOff>
    </xdr:from>
    <xdr:to>
      <xdr:col>14</xdr:col>
      <xdr:colOff>383364</xdr:colOff>
      <xdr:row>54</xdr:row>
      <xdr:rowOff>186072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6338DD8-D196-4440-9833-B43872423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6618" y="10006853"/>
          <a:ext cx="1369481" cy="757572"/>
        </a:xfrm>
        <a:prstGeom prst="rect">
          <a:avLst/>
        </a:prstGeom>
      </xdr:spPr>
    </xdr:pic>
    <xdr:clientData/>
  </xdr:twoCellAnchor>
  <xdr:twoCellAnchor>
    <xdr:from>
      <xdr:col>12</xdr:col>
      <xdr:colOff>145676</xdr:colOff>
      <xdr:row>1</xdr:row>
      <xdr:rowOff>56030</xdr:rowOff>
    </xdr:from>
    <xdr:to>
      <xdr:col>14</xdr:col>
      <xdr:colOff>506628</xdr:colOff>
      <xdr:row>5</xdr:row>
      <xdr:rowOff>40396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AA14203-D1B2-41DA-B5E7-1B9912AE8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9882" y="324971"/>
          <a:ext cx="1369481" cy="757572"/>
        </a:xfrm>
        <a:prstGeom prst="rect">
          <a:avLst/>
        </a:prstGeom>
      </xdr:spPr>
    </xdr:pic>
    <xdr:clientData/>
  </xdr:twoCellAnchor>
  <xdr:twoCellAnchor editAs="absolute">
    <xdr:from>
      <xdr:col>6</xdr:col>
      <xdr:colOff>424905</xdr:colOff>
      <xdr:row>76</xdr:row>
      <xdr:rowOff>116628</xdr:rowOff>
    </xdr:from>
    <xdr:to>
      <xdr:col>14</xdr:col>
      <xdr:colOff>608082</xdr:colOff>
      <xdr:row>92</xdr:row>
      <xdr:rowOff>153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C6ACBA7D-E7C9-40B1-9C16-3F16379DCF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19050</xdr:colOff>
      <xdr:row>76</xdr:row>
      <xdr:rowOff>116628</xdr:rowOff>
    </xdr:from>
    <xdr:to>
      <xdr:col>6</xdr:col>
      <xdr:colOff>415138</xdr:colOff>
      <xdr:row>92</xdr:row>
      <xdr:rowOff>153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B3717791-410D-4859-BC24-7A263851B3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347383</xdr:colOff>
      <xdr:row>41</xdr:row>
      <xdr:rowOff>190500</xdr:rowOff>
    </xdr:from>
    <xdr:to>
      <xdr:col>5</xdr:col>
      <xdr:colOff>74727</xdr:colOff>
      <xdr:row>47</xdr:row>
      <xdr:rowOff>19331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0D6B8-DC00-49A3-996D-5354AD15F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383" y="9693088"/>
          <a:ext cx="1520285" cy="869603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</xdr:colOff>
      <xdr:row>0</xdr:row>
      <xdr:rowOff>0</xdr:rowOff>
    </xdr:from>
    <xdr:to>
      <xdr:col>5</xdr:col>
      <xdr:colOff>93328</xdr:colOff>
      <xdr:row>5</xdr:row>
      <xdr:rowOff>20085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6F9BB64-2823-4562-867A-123395AC8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794" y="0"/>
          <a:ext cx="1520285" cy="869603"/>
        </a:xfrm>
        <a:prstGeom prst="rect">
          <a:avLst/>
        </a:prstGeom>
      </xdr:spPr>
    </xdr:pic>
    <xdr:clientData/>
  </xdr:twoCellAnchor>
  <xdr:twoCellAnchor>
    <xdr:from>
      <xdr:col>15</xdr:col>
      <xdr:colOff>129428</xdr:colOff>
      <xdr:row>0</xdr:row>
      <xdr:rowOff>60512</xdr:rowOff>
    </xdr:from>
    <xdr:to>
      <xdr:col>17</xdr:col>
      <xdr:colOff>53228</xdr:colOff>
      <xdr:row>3</xdr:row>
      <xdr:rowOff>146237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1B9073-50D7-48C7-A7B8-221230EDA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8678" y="60512"/>
          <a:ext cx="64770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129428</xdr:colOff>
      <xdr:row>42</xdr:row>
      <xdr:rowOff>60512</xdr:rowOff>
    </xdr:from>
    <xdr:to>
      <xdr:col>17</xdr:col>
      <xdr:colOff>53228</xdr:colOff>
      <xdr:row>45</xdr:row>
      <xdr:rowOff>146237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2F9BD9E-BD64-4CB3-B3A3-57BD6D48C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8678" y="60512"/>
          <a:ext cx="64770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_BoulingoCentrai" displayName="T_BoulingoCentrai" ref="A2:C13" totalsRowShown="0" headerRowDxfId="19" dataDxfId="18">
  <sortState ref="A3:C12">
    <sortCondition ref="B2:B12"/>
  </sortState>
  <tableColumns count="3">
    <tableColumn id="1" xr3:uid="{00000000-0010-0000-0000-000001000000}" name="Boulingo Centras" dataDxfId="17"/>
    <tableColumn id="2" xr3:uid="{00000000-0010-0000-0000-000002000000}" name="Miestas" dataDxfId="16"/>
    <tableColumn id="3" xr3:uid="{00000000-0010-0000-0000-000003000000}" name="Name" dataDxfId="15">
      <calculatedColumnFormula>CONCATENATE(T_BoulingoCentrai[[#This Row],[Boulingo Centras]], ", ",T_BoulingoCentrai[[#This Row],[Miestas]])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_AKomandos" displayName="T_AKomandos" ref="L2:L3" insertRow="1" totalsRowShown="0" headerRowDxfId="14" dataDxfId="13">
  <sortState ref="L3">
    <sortCondition ref="L2:L3"/>
  </sortState>
  <tableColumns count="1">
    <tableColumn id="1" xr3:uid="{00000000-0010-0000-0100-000001000000}" name="Komanda" dataDxfId="12"/>
  </tableColumns>
  <tableStyleInfo name="TableStyleMedium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_BKomandos" displayName="T_BKomandos" ref="N2:N3" insertRow="1" totalsRowShown="0" headerRowDxfId="11" dataDxfId="10">
  <sortState ref="N3">
    <sortCondition ref="N2:N3"/>
  </sortState>
  <tableColumns count="1">
    <tableColumn id="1" xr3:uid="{00000000-0010-0000-0200-000001000000}" name="Komanda" dataDxfId="9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_CKomandos" displayName="T_CKomandos" ref="P2:P17" totalsRowShown="0" headerRowDxfId="8" dataDxfId="7">
  <sortState ref="P3:P16">
    <sortCondition ref="P2:P16"/>
  </sortState>
  <tableColumns count="1">
    <tableColumn id="1" xr3:uid="{00000000-0010-0000-0300-000001000000}" name="Komanda" dataDxfId="6"/>
  </tableColumns>
  <tableStyleInfo name="TableStyleMedium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_Zaidejai" displayName="T_Zaidejai" ref="E2:J98" totalsRowShown="0">
  <sortState ref="E3:J98">
    <sortCondition ref="I3:I98"/>
  </sortState>
  <tableColumns count="6">
    <tableColumn id="1" xr3:uid="{00000000-0010-0000-0400-000001000000}" name="Vardas" dataDxfId="5"/>
    <tableColumn id="2" xr3:uid="{00000000-0010-0000-0400-000002000000}" name="Pavardė" dataDxfId="4"/>
    <tableColumn id="5" xr3:uid="{00000000-0010-0000-0400-000005000000}" name="Hcp" dataDxfId="3"/>
    <tableColumn id="3" xr3:uid="{00000000-0010-0000-0400-000003000000}" name="Lyga" dataDxfId="2"/>
    <tableColumn id="4" xr3:uid="{00000000-0010-0000-0400-000004000000}" name="Komanda" dataDxfId="1"/>
    <tableColumn id="7" xr3:uid="{00000000-0010-0000-0400-000007000000}" name="Žaidėjo Enr" dataDxfId="0">
      <calculatedColumnFormula>COUNTIF(I$3:I3,T_Zaidejai[[#This Row],[Komanda]])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D11E429-C693-476E-A592-88B82F2BC3CD}">
  <we:reference id="wa200001584" version="2.8.1.5" store="en-US" storeType="OMEX"/>
  <we:alternateReferences>
    <we:reference id="WA200001584" version="2.8.1.5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80"/>
  <sheetViews>
    <sheetView showGridLines="0" showWhiteSpace="0" zoomScale="70" zoomScaleNormal="70" zoomScaleSheetLayoutView="85" workbookViewId="0">
      <selection activeCell="E13" sqref="E13"/>
    </sheetView>
  </sheetViews>
  <sheetFormatPr defaultColWidth="9.109375" defaultRowHeight="10.199999999999999" x14ac:dyDescent="0.3"/>
  <cols>
    <col min="1" max="1" width="2.109375" style="60" customWidth="1"/>
    <col min="2" max="2" width="22.33203125" style="60" customWidth="1"/>
    <col min="3" max="3" width="4.44140625" style="60" customWidth="1"/>
    <col min="4" max="4" width="3.88671875" style="60" customWidth="1"/>
    <col min="5" max="5" width="6.5546875" style="60" customWidth="1"/>
    <col min="6" max="6" width="3.88671875" style="60" customWidth="1"/>
    <col min="7" max="7" width="6.5546875" style="60" customWidth="1"/>
    <col min="8" max="8" width="3.88671875" style="60" customWidth="1"/>
    <col min="9" max="9" width="6.5546875" style="60" customWidth="1"/>
    <col min="10" max="10" width="3.88671875" style="60" customWidth="1"/>
    <col min="11" max="11" width="6.5546875" style="60" customWidth="1"/>
    <col min="12" max="12" width="3.88671875" style="60" customWidth="1"/>
    <col min="13" max="13" width="6.5546875" style="60" customWidth="1"/>
    <col min="14" max="14" width="8.5546875" style="60" customWidth="1"/>
    <col min="15" max="15" width="9.44140625" style="60" customWidth="1"/>
    <col min="16" max="16" width="70" style="103" customWidth="1"/>
    <col min="17" max="18" width="9.109375" style="93"/>
    <col min="19" max="20" width="9.109375" style="60"/>
    <col min="21" max="23" width="9.109375" style="94"/>
    <col min="24" max="97" width="9.109375" style="60"/>
    <col min="98" max="98" width="1.33203125" style="60" customWidth="1"/>
    <col min="99" max="99" width="3.44140625" style="60" customWidth="1"/>
    <col min="100" max="100" width="23.109375" style="60" bestFit="1" customWidth="1"/>
    <col min="101" max="106" width="9.109375" style="60" bestFit="1" customWidth="1"/>
    <col min="107" max="107" width="7.88671875" style="60" bestFit="1" customWidth="1"/>
    <col min="108" max="108" width="9.33203125" style="60" bestFit="1" customWidth="1"/>
    <col min="109" max="353" width="9.109375" style="60"/>
    <col min="354" max="354" width="1.33203125" style="60" customWidth="1"/>
    <col min="355" max="355" width="3.44140625" style="60" customWidth="1"/>
    <col min="356" max="356" width="23.109375" style="60" bestFit="1" customWidth="1"/>
    <col min="357" max="362" width="9.109375" style="60" bestFit="1" customWidth="1"/>
    <col min="363" max="363" width="7.88671875" style="60" bestFit="1" customWidth="1"/>
    <col min="364" max="364" width="9.33203125" style="60" bestFit="1" customWidth="1"/>
    <col min="365" max="609" width="9.109375" style="60"/>
    <col min="610" max="610" width="1.33203125" style="60" customWidth="1"/>
    <col min="611" max="611" width="3.44140625" style="60" customWidth="1"/>
    <col min="612" max="612" width="23.109375" style="60" bestFit="1" customWidth="1"/>
    <col min="613" max="618" width="9.109375" style="60" bestFit="1" customWidth="1"/>
    <col min="619" max="619" width="7.88671875" style="60" bestFit="1" customWidth="1"/>
    <col min="620" max="620" width="9.33203125" style="60" bestFit="1" customWidth="1"/>
    <col min="621" max="865" width="9.109375" style="60"/>
    <col min="866" max="866" width="1.33203125" style="60" customWidth="1"/>
    <col min="867" max="867" width="3.44140625" style="60" customWidth="1"/>
    <col min="868" max="868" width="23.109375" style="60" bestFit="1" customWidth="1"/>
    <col min="869" max="874" width="9.109375" style="60" bestFit="1" customWidth="1"/>
    <col min="875" max="875" width="7.88671875" style="60" bestFit="1" customWidth="1"/>
    <col min="876" max="876" width="9.33203125" style="60" bestFit="1" customWidth="1"/>
    <col min="877" max="1121" width="9.109375" style="60"/>
    <col min="1122" max="1122" width="1.33203125" style="60" customWidth="1"/>
    <col min="1123" max="1123" width="3.44140625" style="60" customWidth="1"/>
    <col min="1124" max="1124" width="23.109375" style="60" bestFit="1" customWidth="1"/>
    <col min="1125" max="1130" width="9.109375" style="60" bestFit="1" customWidth="1"/>
    <col min="1131" max="1131" width="7.88671875" style="60" bestFit="1" customWidth="1"/>
    <col min="1132" max="1132" width="9.33203125" style="60" bestFit="1" customWidth="1"/>
    <col min="1133" max="1377" width="9.109375" style="60"/>
    <col min="1378" max="1378" width="1.33203125" style="60" customWidth="1"/>
    <col min="1379" max="1379" width="3.44140625" style="60" customWidth="1"/>
    <col min="1380" max="1380" width="23.109375" style="60" bestFit="1" customWidth="1"/>
    <col min="1381" max="1386" width="9.109375" style="60" bestFit="1" customWidth="1"/>
    <col min="1387" max="1387" width="7.88671875" style="60" bestFit="1" customWidth="1"/>
    <col min="1388" max="1388" width="9.33203125" style="60" bestFit="1" customWidth="1"/>
    <col min="1389" max="1633" width="9.109375" style="60"/>
    <col min="1634" max="1634" width="1.33203125" style="60" customWidth="1"/>
    <col min="1635" max="1635" width="3.44140625" style="60" customWidth="1"/>
    <col min="1636" max="1636" width="23.109375" style="60" bestFit="1" customWidth="1"/>
    <col min="1637" max="1642" width="9.109375" style="60" bestFit="1" customWidth="1"/>
    <col min="1643" max="1643" width="7.88671875" style="60" bestFit="1" customWidth="1"/>
    <col min="1644" max="1644" width="9.33203125" style="60" bestFit="1" customWidth="1"/>
    <col min="1645" max="1889" width="9.109375" style="60"/>
    <col min="1890" max="1890" width="1.33203125" style="60" customWidth="1"/>
    <col min="1891" max="1891" width="3.44140625" style="60" customWidth="1"/>
    <col min="1892" max="1892" width="23.109375" style="60" bestFit="1" customWidth="1"/>
    <col min="1893" max="1898" width="9.109375" style="60" bestFit="1" customWidth="1"/>
    <col min="1899" max="1899" width="7.88671875" style="60" bestFit="1" customWidth="1"/>
    <col min="1900" max="1900" width="9.33203125" style="60" bestFit="1" customWidth="1"/>
    <col min="1901" max="2145" width="9.109375" style="60"/>
    <col min="2146" max="2146" width="1.33203125" style="60" customWidth="1"/>
    <col min="2147" max="2147" width="3.44140625" style="60" customWidth="1"/>
    <col min="2148" max="2148" width="23.109375" style="60" bestFit="1" customWidth="1"/>
    <col min="2149" max="2154" width="9.109375" style="60" bestFit="1" customWidth="1"/>
    <col min="2155" max="2155" width="7.88671875" style="60" bestFit="1" customWidth="1"/>
    <col min="2156" max="2156" width="9.33203125" style="60" bestFit="1" customWidth="1"/>
    <col min="2157" max="2401" width="9.109375" style="60"/>
    <col min="2402" max="2402" width="1.33203125" style="60" customWidth="1"/>
    <col min="2403" max="2403" width="3.44140625" style="60" customWidth="1"/>
    <col min="2404" max="2404" width="23.109375" style="60" bestFit="1" customWidth="1"/>
    <col min="2405" max="2410" width="9.109375" style="60" bestFit="1" customWidth="1"/>
    <col min="2411" max="2411" width="7.88671875" style="60" bestFit="1" customWidth="1"/>
    <col min="2412" max="2412" width="9.33203125" style="60" bestFit="1" customWidth="1"/>
    <col min="2413" max="2657" width="9.109375" style="60"/>
    <col min="2658" max="2658" width="1.33203125" style="60" customWidth="1"/>
    <col min="2659" max="2659" width="3.44140625" style="60" customWidth="1"/>
    <col min="2660" max="2660" width="23.109375" style="60" bestFit="1" customWidth="1"/>
    <col min="2661" max="2666" width="9.109375" style="60" bestFit="1" customWidth="1"/>
    <col min="2667" max="2667" width="7.88671875" style="60" bestFit="1" customWidth="1"/>
    <col min="2668" max="2668" width="9.33203125" style="60" bestFit="1" customWidth="1"/>
    <col min="2669" max="2913" width="9.109375" style="60"/>
    <col min="2914" max="2914" width="1.33203125" style="60" customWidth="1"/>
    <col min="2915" max="2915" width="3.44140625" style="60" customWidth="1"/>
    <col min="2916" max="2916" width="23.109375" style="60" bestFit="1" customWidth="1"/>
    <col min="2917" max="2922" width="9.109375" style="60" bestFit="1" customWidth="1"/>
    <col min="2923" max="2923" width="7.88671875" style="60" bestFit="1" customWidth="1"/>
    <col min="2924" max="2924" width="9.33203125" style="60" bestFit="1" customWidth="1"/>
    <col min="2925" max="3169" width="9.109375" style="60"/>
    <col min="3170" max="3170" width="1.33203125" style="60" customWidth="1"/>
    <col min="3171" max="3171" width="3.44140625" style="60" customWidth="1"/>
    <col min="3172" max="3172" width="23.109375" style="60" bestFit="1" customWidth="1"/>
    <col min="3173" max="3178" width="9.109375" style="60" bestFit="1" customWidth="1"/>
    <col min="3179" max="3179" width="7.88671875" style="60" bestFit="1" customWidth="1"/>
    <col min="3180" max="3180" width="9.33203125" style="60" bestFit="1" customWidth="1"/>
    <col min="3181" max="3425" width="9.109375" style="60"/>
    <col min="3426" max="3426" width="1.33203125" style="60" customWidth="1"/>
    <col min="3427" max="3427" width="3.44140625" style="60" customWidth="1"/>
    <col min="3428" max="3428" width="23.109375" style="60" bestFit="1" customWidth="1"/>
    <col min="3429" max="3434" width="9.109375" style="60" bestFit="1" customWidth="1"/>
    <col min="3435" max="3435" width="7.88671875" style="60" bestFit="1" customWidth="1"/>
    <col min="3436" max="3436" width="9.33203125" style="60" bestFit="1" customWidth="1"/>
    <col min="3437" max="3681" width="9.109375" style="60"/>
    <col min="3682" max="3682" width="1.33203125" style="60" customWidth="1"/>
    <col min="3683" max="3683" width="3.44140625" style="60" customWidth="1"/>
    <col min="3684" max="3684" width="23.109375" style="60" bestFit="1" customWidth="1"/>
    <col min="3685" max="3690" width="9.109375" style="60" bestFit="1" customWidth="1"/>
    <col min="3691" max="3691" width="7.88671875" style="60" bestFit="1" customWidth="1"/>
    <col min="3692" max="3692" width="9.33203125" style="60" bestFit="1" customWidth="1"/>
    <col min="3693" max="3937" width="9.109375" style="60"/>
    <col min="3938" max="3938" width="1.33203125" style="60" customWidth="1"/>
    <col min="3939" max="3939" width="3.44140625" style="60" customWidth="1"/>
    <col min="3940" max="3940" width="23.109375" style="60" bestFit="1" customWidth="1"/>
    <col min="3941" max="3946" width="9.109375" style="60" bestFit="1" customWidth="1"/>
    <col min="3947" max="3947" width="7.88671875" style="60" bestFit="1" customWidth="1"/>
    <col min="3948" max="3948" width="9.33203125" style="60" bestFit="1" customWidth="1"/>
    <col min="3949" max="4193" width="9.109375" style="60"/>
    <col min="4194" max="4194" width="1.33203125" style="60" customWidth="1"/>
    <col min="4195" max="4195" width="3.44140625" style="60" customWidth="1"/>
    <col min="4196" max="4196" width="23.109375" style="60" bestFit="1" customWidth="1"/>
    <col min="4197" max="4202" width="9.109375" style="60" bestFit="1" customWidth="1"/>
    <col min="4203" max="4203" width="7.88671875" style="60" bestFit="1" customWidth="1"/>
    <col min="4204" max="4204" width="9.33203125" style="60" bestFit="1" customWidth="1"/>
    <col min="4205" max="4449" width="9.109375" style="60"/>
    <col min="4450" max="4450" width="1.33203125" style="60" customWidth="1"/>
    <col min="4451" max="4451" width="3.44140625" style="60" customWidth="1"/>
    <col min="4452" max="4452" width="23.109375" style="60" bestFit="1" customWidth="1"/>
    <col min="4453" max="4458" width="9.109375" style="60" bestFit="1" customWidth="1"/>
    <col min="4459" max="4459" width="7.88671875" style="60" bestFit="1" customWidth="1"/>
    <col min="4460" max="4460" width="9.33203125" style="60" bestFit="1" customWidth="1"/>
    <col min="4461" max="4705" width="9.109375" style="60"/>
    <col min="4706" max="4706" width="1.33203125" style="60" customWidth="1"/>
    <col min="4707" max="4707" width="3.44140625" style="60" customWidth="1"/>
    <col min="4708" max="4708" width="23.109375" style="60" bestFit="1" customWidth="1"/>
    <col min="4709" max="4714" width="9.109375" style="60" bestFit="1" customWidth="1"/>
    <col min="4715" max="4715" width="7.88671875" style="60" bestFit="1" customWidth="1"/>
    <col min="4716" max="4716" width="9.33203125" style="60" bestFit="1" customWidth="1"/>
    <col min="4717" max="4961" width="9.109375" style="60"/>
    <col min="4962" max="4962" width="1.33203125" style="60" customWidth="1"/>
    <col min="4963" max="4963" width="3.44140625" style="60" customWidth="1"/>
    <col min="4964" max="4964" width="23.109375" style="60" bestFit="1" customWidth="1"/>
    <col min="4965" max="4970" width="9.109375" style="60" bestFit="1" customWidth="1"/>
    <col min="4971" max="4971" width="7.88671875" style="60" bestFit="1" customWidth="1"/>
    <col min="4972" max="4972" width="9.33203125" style="60" bestFit="1" customWidth="1"/>
    <col min="4973" max="5217" width="9.109375" style="60"/>
    <col min="5218" max="5218" width="1.33203125" style="60" customWidth="1"/>
    <col min="5219" max="5219" width="3.44140625" style="60" customWidth="1"/>
    <col min="5220" max="5220" width="23.109375" style="60" bestFit="1" customWidth="1"/>
    <col min="5221" max="5226" width="9.109375" style="60" bestFit="1" customWidth="1"/>
    <col min="5227" max="5227" width="7.88671875" style="60" bestFit="1" customWidth="1"/>
    <col min="5228" max="5228" width="9.33203125" style="60" bestFit="1" customWidth="1"/>
    <col min="5229" max="5473" width="9.109375" style="60"/>
    <col min="5474" max="5474" width="1.33203125" style="60" customWidth="1"/>
    <col min="5475" max="5475" width="3.44140625" style="60" customWidth="1"/>
    <col min="5476" max="5476" width="23.109375" style="60" bestFit="1" customWidth="1"/>
    <col min="5477" max="5482" width="9.109375" style="60" bestFit="1" customWidth="1"/>
    <col min="5483" max="5483" width="7.88671875" style="60" bestFit="1" customWidth="1"/>
    <col min="5484" max="5484" width="9.33203125" style="60" bestFit="1" customWidth="1"/>
    <col min="5485" max="5729" width="9.109375" style="60"/>
    <col min="5730" max="5730" width="1.33203125" style="60" customWidth="1"/>
    <col min="5731" max="5731" width="3.44140625" style="60" customWidth="1"/>
    <col min="5732" max="5732" width="23.109375" style="60" bestFit="1" customWidth="1"/>
    <col min="5733" max="5738" width="9.109375" style="60" bestFit="1" customWidth="1"/>
    <col min="5739" max="5739" width="7.88671875" style="60" bestFit="1" customWidth="1"/>
    <col min="5740" max="5740" width="9.33203125" style="60" bestFit="1" customWidth="1"/>
    <col min="5741" max="5985" width="9.109375" style="60"/>
    <col min="5986" max="5986" width="1.33203125" style="60" customWidth="1"/>
    <col min="5987" max="5987" width="3.44140625" style="60" customWidth="1"/>
    <col min="5988" max="5988" width="23.109375" style="60" bestFit="1" customWidth="1"/>
    <col min="5989" max="5994" width="9.109375" style="60" bestFit="1" customWidth="1"/>
    <col min="5995" max="5995" width="7.88671875" style="60" bestFit="1" customWidth="1"/>
    <col min="5996" max="5996" width="9.33203125" style="60" bestFit="1" customWidth="1"/>
    <col min="5997" max="6241" width="9.109375" style="60"/>
    <col min="6242" max="6242" width="1.33203125" style="60" customWidth="1"/>
    <col min="6243" max="6243" width="3.44140625" style="60" customWidth="1"/>
    <col min="6244" max="6244" width="23.109375" style="60" bestFit="1" customWidth="1"/>
    <col min="6245" max="6250" width="9.109375" style="60" bestFit="1" customWidth="1"/>
    <col min="6251" max="6251" width="7.88671875" style="60" bestFit="1" customWidth="1"/>
    <col min="6252" max="6252" width="9.33203125" style="60" bestFit="1" customWidth="1"/>
    <col min="6253" max="6497" width="9.109375" style="60"/>
    <col min="6498" max="6498" width="1.33203125" style="60" customWidth="1"/>
    <col min="6499" max="6499" width="3.44140625" style="60" customWidth="1"/>
    <col min="6500" max="6500" width="23.109375" style="60" bestFit="1" customWidth="1"/>
    <col min="6501" max="6506" width="9.109375" style="60" bestFit="1" customWidth="1"/>
    <col min="6507" max="6507" width="7.88671875" style="60" bestFit="1" customWidth="1"/>
    <col min="6508" max="6508" width="9.33203125" style="60" bestFit="1" customWidth="1"/>
    <col min="6509" max="6753" width="9.109375" style="60"/>
    <col min="6754" max="6754" width="1.33203125" style="60" customWidth="1"/>
    <col min="6755" max="6755" width="3.44140625" style="60" customWidth="1"/>
    <col min="6756" max="6756" width="23.109375" style="60" bestFit="1" customWidth="1"/>
    <col min="6757" max="6762" width="9.109375" style="60" bestFit="1" customWidth="1"/>
    <col min="6763" max="6763" width="7.88671875" style="60" bestFit="1" customWidth="1"/>
    <col min="6764" max="6764" width="9.33203125" style="60" bestFit="1" customWidth="1"/>
    <col min="6765" max="7009" width="9.109375" style="60"/>
    <col min="7010" max="7010" width="1.33203125" style="60" customWidth="1"/>
    <col min="7011" max="7011" width="3.44140625" style="60" customWidth="1"/>
    <col min="7012" max="7012" width="23.109375" style="60" bestFit="1" customWidth="1"/>
    <col min="7013" max="7018" width="9.109375" style="60" bestFit="1" customWidth="1"/>
    <col min="7019" max="7019" width="7.88671875" style="60" bestFit="1" customWidth="1"/>
    <col min="7020" max="7020" width="9.33203125" style="60" bestFit="1" customWidth="1"/>
    <col min="7021" max="7265" width="9.109375" style="60"/>
    <col min="7266" max="7266" width="1.33203125" style="60" customWidth="1"/>
    <col min="7267" max="7267" width="3.44140625" style="60" customWidth="1"/>
    <col min="7268" max="7268" width="23.109375" style="60" bestFit="1" customWidth="1"/>
    <col min="7269" max="7274" width="9.109375" style="60" bestFit="1" customWidth="1"/>
    <col min="7275" max="7275" width="7.88671875" style="60" bestFit="1" customWidth="1"/>
    <col min="7276" max="7276" width="9.33203125" style="60" bestFit="1" customWidth="1"/>
    <col min="7277" max="7521" width="9.109375" style="60"/>
    <col min="7522" max="7522" width="1.33203125" style="60" customWidth="1"/>
    <col min="7523" max="7523" width="3.44140625" style="60" customWidth="1"/>
    <col min="7524" max="7524" width="23.109375" style="60" bestFit="1" customWidth="1"/>
    <col min="7525" max="7530" width="9.109375" style="60" bestFit="1" customWidth="1"/>
    <col min="7531" max="7531" width="7.88671875" style="60" bestFit="1" customWidth="1"/>
    <col min="7532" max="7532" width="9.33203125" style="60" bestFit="1" customWidth="1"/>
    <col min="7533" max="7777" width="9.109375" style="60"/>
    <col min="7778" max="7778" width="1.33203125" style="60" customWidth="1"/>
    <col min="7779" max="7779" width="3.44140625" style="60" customWidth="1"/>
    <col min="7780" max="7780" width="23.109375" style="60" bestFit="1" customWidth="1"/>
    <col min="7781" max="7786" width="9.109375" style="60" bestFit="1" customWidth="1"/>
    <col min="7787" max="7787" width="7.88671875" style="60" bestFit="1" customWidth="1"/>
    <col min="7788" max="7788" width="9.33203125" style="60" bestFit="1" customWidth="1"/>
    <col min="7789" max="8033" width="9.109375" style="60"/>
    <col min="8034" max="8034" width="1.33203125" style="60" customWidth="1"/>
    <col min="8035" max="8035" width="3.44140625" style="60" customWidth="1"/>
    <col min="8036" max="8036" width="23.109375" style="60" bestFit="1" customWidth="1"/>
    <col min="8037" max="8042" width="9.109375" style="60" bestFit="1" customWidth="1"/>
    <col min="8043" max="8043" width="7.88671875" style="60" bestFit="1" customWidth="1"/>
    <col min="8044" max="8044" width="9.33203125" style="60" bestFit="1" customWidth="1"/>
    <col min="8045" max="8289" width="9.109375" style="60"/>
    <col min="8290" max="8290" width="1.33203125" style="60" customWidth="1"/>
    <col min="8291" max="8291" width="3.44140625" style="60" customWidth="1"/>
    <col min="8292" max="8292" width="23.109375" style="60" bestFit="1" customWidth="1"/>
    <col min="8293" max="8298" width="9.109375" style="60" bestFit="1" customWidth="1"/>
    <col min="8299" max="8299" width="7.88671875" style="60" bestFit="1" customWidth="1"/>
    <col min="8300" max="8300" width="9.33203125" style="60" bestFit="1" customWidth="1"/>
    <col min="8301" max="8545" width="9.109375" style="60"/>
    <col min="8546" max="8546" width="1.33203125" style="60" customWidth="1"/>
    <col min="8547" max="8547" width="3.44140625" style="60" customWidth="1"/>
    <col min="8548" max="8548" width="23.109375" style="60" bestFit="1" customWidth="1"/>
    <col min="8549" max="8554" width="9.109375" style="60" bestFit="1" customWidth="1"/>
    <col min="8555" max="8555" width="7.88671875" style="60" bestFit="1" customWidth="1"/>
    <col min="8556" max="8556" width="9.33203125" style="60" bestFit="1" customWidth="1"/>
    <col min="8557" max="8801" width="9.109375" style="60"/>
    <col min="8802" max="8802" width="1.33203125" style="60" customWidth="1"/>
    <col min="8803" max="8803" width="3.44140625" style="60" customWidth="1"/>
    <col min="8804" max="8804" width="23.109375" style="60" bestFit="1" customWidth="1"/>
    <col min="8805" max="8810" width="9.109375" style="60" bestFit="1" customWidth="1"/>
    <col min="8811" max="8811" width="7.88671875" style="60" bestFit="1" customWidth="1"/>
    <col min="8812" max="8812" width="9.33203125" style="60" bestFit="1" customWidth="1"/>
    <col min="8813" max="9057" width="9.109375" style="60"/>
    <col min="9058" max="9058" width="1.33203125" style="60" customWidth="1"/>
    <col min="9059" max="9059" width="3.44140625" style="60" customWidth="1"/>
    <col min="9060" max="9060" width="23.109375" style="60" bestFit="1" customWidth="1"/>
    <col min="9061" max="9066" width="9.109375" style="60" bestFit="1" customWidth="1"/>
    <col min="9067" max="9067" width="7.88671875" style="60" bestFit="1" customWidth="1"/>
    <col min="9068" max="9068" width="9.33203125" style="60" bestFit="1" customWidth="1"/>
    <col min="9069" max="9313" width="9.109375" style="60"/>
    <col min="9314" max="9314" width="1.33203125" style="60" customWidth="1"/>
    <col min="9315" max="9315" width="3.44140625" style="60" customWidth="1"/>
    <col min="9316" max="9316" width="23.109375" style="60" bestFit="1" customWidth="1"/>
    <col min="9317" max="9322" width="9.109375" style="60" bestFit="1" customWidth="1"/>
    <col min="9323" max="9323" width="7.88671875" style="60" bestFit="1" customWidth="1"/>
    <col min="9324" max="9324" width="9.33203125" style="60" bestFit="1" customWidth="1"/>
    <col min="9325" max="9569" width="9.109375" style="60"/>
    <col min="9570" max="9570" width="1.33203125" style="60" customWidth="1"/>
    <col min="9571" max="9571" width="3.44140625" style="60" customWidth="1"/>
    <col min="9572" max="9572" width="23.109375" style="60" bestFit="1" customWidth="1"/>
    <col min="9573" max="9578" width="9.109375" style="60" bestFit="1" customWidth="1"/>
    <col min="9579" max="9579" width="7.88671875" style="60" bestFit="1" customWidth="1"/>
    <col min="9580" max="9580" width="9.33203125" style="60" bestFit="1" customWidth="1"/>
    <col min="9581" max="9825" width="9.109375" style="60"/>
    <col min="9826" max="9826" width="1.33203125" style="60" customWidth="1"/>
    <col min="9827" max="9827" width="3.44140625" style="60" customWidth="1"/>
    <col min="9828" max="9828" width="23.109375" style="60" bestFit="1" customWidth="1"/>
    <col min="9829" max="9834" width="9.109375" style="60" bestFit="1" customWidth="1"/>
    <col min="9835" max="9835" width="7.88671875" style="60" bestFit="1" customWidth="1"/>
    <col min="9836" max="9836" width="9.33203125" style="60" bestFit="1" customWidth="1"/>
    <col min="9837" max="10081" width="9.109375" style="60"/>
    <col min="10082" max="10082" width="1.33203125" style="60" customWidth="1"/>
    <col min="10083" max="10083" width="3.44140625" style="60" customWidth="1"/>
    <col min="10084" max="10084" width="23.109375" style="60" bestFit="1" customWidth="1"/>
    <col min="10085" max="10090" width="9.109375" style="60" bestFit="1" customWidth="1"/>
    <col min="10091" max="10091" width="7.88671875" style="60" bestFit="1" customWidth="1"/>
    <col min="10092" max="10092" width="9.33203125" style="60" bestFit="1" customWidth="1"/>
    <col min="10093" max="10337" width="9.109375" style="60"/>
    <col min="10338" max="10338" width="1.33203125" style="60" customWidth="1"/>
    <col min="10339" max="10339" width="3.44140625" style="60" customWidth="1"/>
    <col min="10340" max="10340" width="23.109375" style="60" bestFit="1" customWidth="1"/>
    <col min="10341" max="10346" width="9.109375" style="60" bestFit="1" customWidth="1"/>
    <col min="10347" max="10347" width="7.88671875" style="60" bestFit="1" customWidth="1"/>
    <col min="10348" max="10348" width="9.33203125" style="60" bestFit="1" customWidth="1"/>
    <col min="10349" max="10593" width="9.109375" style="60"/>
    <col min="10594" max="10594" width="1.33203125" style="60" customWidth="1"/>
    <col min="10595" max="10595" width="3.44140625" style="60" customWidth="1"/>
    <col min="10596" max="10596" width="23.109375" style="60" bestFit="1" customWidth="1"/>
    <col min="10597" max="10602" width="9.109375" style="60" bestFit="1" customWidth="1"/>
    <col min="10603" max="10603" width="7.88671875" style="60" bestFit="1" customWidth="1"/>
    <col min="10604" max="10604" width="9.33203125" style="60" bestFit="1" customWidth="1"/>
    <col min="10605" max="10849" width="9.109375" style="60"/>
    <col min="10850" max="10850" width="1.33203125" style="60" customWidth="1"/>
    <col min="10851" max="10851" width="3.44140625" style="60" customWidth="1"/>
    <col min="10852" max="10852" width="23.109375" style="60" bestFit="1" customWidth="1"/>
    <col min="10853" max="10858" width="9.109375" style="60" bestFit="1" customWidth="1"/>
    <col min="10859" max="10859" width="7.88671875" style="60" bestFit="1" customWidth="1"/>
    <col min="10860" max="10860" width="9.33203125" style="60" bestFit="1" customWidth="1"/>
    <col min="10861" max="11105" width="9.109375" style="60"/>
    <col min="11106" max="11106" width="1.33203125" style="60" customWidth="1"/>
    <col min="11107" max="11107" width="3.44140625" style="60" customWidth="1"/>
    <col min="11108" max="11108" width="23.109375" style="60" bestFit="1" customWidth="1"/>
    <col min="11109" max="11114" width="9.109375" style="60" bestFit="1" customWidth="1"/>
    <col min="11115" max="11115" width="7.88671875" style="60" bestFit="1" customWidth="1"/>
    <col min="11116" max="11116" width="9.33203125" style="60" bestFit="1" customWidth="1"/>
    <col min="11117" max="11361" width="9.109375" style="60"/>
    <col min="11362" max="11362" width="1.33203125" style="60" customWidth="1"/>
    <col min="11363" max="11363" width="3.44140625" style="60" customWidth="1"/>
    <col min="11364" max="11364" width="23.109375" style="60" bestFit="1" customWidth="1"/>
    <col min="11365" max="11370" width="9.109375" style="60" bestFit="1" customWidth="1"/>
    <col min="11371" max="11371" width="7.88671875" style="60" bestFit="1" customWidth="1"/>
    <col min="11372" max="11372" width="9.33203125" style="60" bestFit="1" customWidth="1"/>
    <col min="11373" max="11617" width="9.109375" style="60"/>
    <col min="11618" max="11618" width="1.33203125" style="60" customWidth="1"/>
    <col min="11619" max="11619" width="3.44140625" style="60" customWidth="1"/>
    <col min="11620" max="11620" width="23.109375" style="60" bestFit="1" customWidth="1"/>
    <col min="11621" max="11626" width="9.109375" style="60" bestFit="1" customWidth="1"/>
    <col min="11627" max="11627" width="7.88671875" style="60" bestFit="1" customWidth="1"/>
    <col min="11628" max="11628" width="9.33203125" style="60" bestFit="1" customWidth="1"/>
    <col min="11629" max="11873" width="9.109375" style="60"/>
    <col min="11874" max="11874" width="1.33203125" style="60" customWidth="1"/>
    <col min="11875" max="11875" width="3.44140625" style="60" customWidth="1"/>
    <col min="11876" max="11876" width="23.109375" style="60" bestFit="1" customWidth="1"/>
    <col min="11877" max="11882" width="9.109375" style="60" bestFit="1" customWidth="1"/>
    <col min="11883" max="11883" width="7.88671875" style="60" bestFit="1" customWidth="1"/>
    <col min="11884" max="11884" width="9.33203125" style="60" bestFit="1" customWidth="1"/>
    <col min="11885" max="12129" width="9.109375" style="60"/>
    <col min="12130" max="12130" width="1.33203125" style="60" customWidth="1"/>
    <col min="12131" max="12131" width="3.44140625" style="60" customWidth="1"/>
    <col min="12132" max="12132" width="23.109375" style="60" bestFit="1" customWidth="1"/>
    <col min="12133" max="12138" width="9.109375" style="60" bestFit="1" customWidth="1"/>
    <col min="12139" max="12139" width="7.88671875" style="60" bestFit="1" customWidth="1"/>
    <col min="12140" max="12140" width="9.33203125" style="60" bestFit="1" customWidth="1"/>
    <col min="12141" max="12385" width="9.109375" style="60"/>
    <col min="12386" max="12386" width="1.33203125" style="60" customWidth="1"/>
    <col min="12387" max="12387" width="3.44140625" style="60" customWidth="1"/>
    <col min="12388" max="12388" width="23.109375" style="60" bestFit="1" customWidth="1"/>
    <col min="12389" max="12394" width="9.109375" style="60" bestFit="1" customWidth="1"/>
    <col min="12395" max="12395" width="7.88671875" style="60" bestFit="1" customWidth="1"/>
    <col min="12396" max="12396" width="9.33203125" style="60" bestFit="1" customWidth="1"/>
    <col min="12397" max="12641" width="9.109375" style="60"/>
    <col min="12642" max="12642" width="1.33203125" style="60" customWidth="1"/>
    <col min="12643" max="12643" width="3.44140625" style="60" customWidth="1"/>
    <col min="12644" max="12644" width="23.109375" style="60" bestFit="1" customWidth="1"/>
    <col min="12645" max="12650" width="9.109375" style="60" bestFit="1" customWidth="1"/>
    <col min="12651" max="12651" width="7.88671875" style="60" bestFit="1" customWidth="1"/>
    <col min="12652" max="12652" width="9.33203125" style="60" bestFit="1" customWidth="1"/>
    <col min="12653" max="12897" width="9.109375" style="60"/>
    <col min="12898" max="12898" width="1.33203125" style="60" customWidth="1"/>
    <col min="12899" max="12899" width="3.44140625" style="60" customWidth="1"/>
    <col min="12900" max="12900" width="23.109375" style="60" bestFit="1" customWidth="1"/>
    <col min="12901" max="12906" width="9.109375" style="60" bestFit="1" customWidth="1"/>
    <col min="12907" max="12907" width="7.88671875" style="60" bestFit="1" customWidth="1"/>
    <col min="12908" max="12908" width="9.33203125" style="60" bestFit="1" customWidth="1"/>
    <col min="12909" max="13153" width="9.109375" style="60"/>
    <col min="13154" max="13154" width="1.33203125" style="60" customWidth="1"/>
    <col min="13155" max="13155" width="3.44140625" style="60" customWidth="1"/>
    <col min="13156" max="13156" width="23.109375" style="60" bestFit="1" customWidth="1"/>
    <col min="13157" max="13162" width="9.109375" style="60" bestFit="1" customWidth="1"/>
    <col min="13163" max="13163" width="7.88671875" style="60" bestFit="1" customWidth="1"/>
    <col min="13164" max="13164" width="9.33203125" style="60" bestFit="1" customWidth="1"/>
    <col min="13165" max="13409" width="9.109375" style="60"/>
    <col min="13410" max="13410" width="1.33203125" style="60" customWidth="1"/>
    <col min="13411" max="13411" width="3.44140625" style="60" customWidth="1"/>
    <col min="13412" max="13412" width="23.109375" style="60" bestFit="1" customWidth="1"/>
    <col min="13413" max="13418" width="9.109375" style="60" bestFit="1" customWidth="1"/>
    <col min="13419" max="13419" width="7.88671875" style="60" bestFit="1" customWidth="1"/>
    <col min="13420" max="13420" width="9.33203125" style="60" bestFit="1" customWidth="1"/>
    <col min="13421" max="13665" width="9.109375" style="60"/>
    <col min="13666" max="13666" width="1.33203125" style="60" customWidth="1"/>
    <col min="13667" max="13667" width="3.44140625" style="60" customWidth="1"/>
    <col min="13668" max="13668" width="23.109375" style="60" bestFit="1" customWidth="1"/>
    <col min="13669" max="13674" width="9.109375" style="60" bestFit="1" customWidth="1"/>
    <col min="13675" max="13675" width="7.88671875" style="60" bestFit="1" customWidth="1"/>
    <col min="13676" max="13676" width="9.33203125" style="60" bestFit="1" customWidth="1"/>
    <col min="13677" max="13921" width="9.109375" style="60"/>
    <col min="13922" max="13922" width="1.33203125" style="60" customWidth="1"/>
    <col min="13923" max="13923" width="3.44140625" style="60" customWidth="1"/>
    <col min="13924" max="13924" width="23.109375" style="60" bestFit="1" customWidth="1"/>
    <col min="13925" max="13930" width="9.109375" style="60" bestFit="1" customWidth="1"/>
    <col min="13931" max="13931" width="7.88671875" style="60" bestFit="1" customWidth="1"/>
    <col min="13932" max="13932" width="9.33203125" style="60" bestFit="1" customWidth="1"/>
    <col min="13933" max="14177" width="9.109375" style="60"/>
    <col min="14178" max="14178" width="1.33203125" style="60" customWidth="1"/>
    <col min="14179" max="14179" width="3.44140625" style="60" customWidth="1"/>
    <col min="14180" max="14180" width="23.109375" style="60" bestFit="1" customWidth="1"/>
    <col min="14181" max="14186" width="9.109375" style="60" bestFit="1" customWidth="1"/>
    <col min="14187" max="14187" width="7.88671875" style="60" bestFit="1" customWidth="1"/>
    <col min="14188" max="14188" width="9.33203125" style="60" bestFit="1" customWidth="1"/>
    <col min="14189" max="14433" width="9.109375" style="60"/>
    <col min="14434" max="14434" width="1.33203125" style="60" customWidth="1"/>
    <col min="14435" max="14435" width="3.44140625" style="60" customWidth="1"/>
    <col min="14436" max="14436" width="23.109375" style="60" bestFit="1" customWidth="1"/>
    <col min="14437" max="14442" width="9.109375" style="60" bestFit="1" customWidth="1"/>
    <col min="14443" max="14443" width="7.88671875" style="60" bestFit="1" customWidth="1"/>
    <col min="14444" max="14444" width="9.33203125" style="60" bestFit="1" customWidth="1"/>
    <col min="14445" max="14689" width="9.109375" style="60"/>
    <col min="14690" max="14690" width="1.33203125" style="60" customWidth="1"/>
    <col min="14691" max="14691" width="3.44140625" style="60" customWidth="1"/>
    <col min="14692" max="14692" width="23.109375" style="60" bestFit="1" customWidth="1"/>
    <col min="14693" max="14698" width="9.109375" style="60" bestFit="1" customWidth="1"/>
    <col min="14699" max="14699" width="7.88671875" style="60" bestFit="1" customWidth="1"/>
    <col min="14700" max="14700" width="9.33203125" style="60" bestFit="1" customWidth="1"/>
    <col min="14701" max="14945" width="9.109375" style="60"/>
    <col min="14946" max="14946" width="1.33203125" style="60" customWidth="1"/>
    <col min="14947" max="14947" width="3.44140625" style="60" customWidth="1"/>
    <col min="14948" max="14948" width="23.109375" style="60" bestFit="1" customWidth="1"/>
    <col min="14949" max="14954" width="9.109375" style="60" bestFit="1" customWidth="1"/>
    <col min="14955" max="14955" width="7.88671875" style="60" bestFit="1" customWidth="1"/>
    <col min="14956" max="14956" width="9.33203125" style="60" bestFit="1" customWidth="1"/>
    <col min="14957" max="15201" width="9.109375" style="60"/>
    <col min="15202" max="15202" width="1.33203125" style="60" customWidth="1"/>
    <col min="15203" max="15203" width="3.44140625" style="60" customWidth="1"/>
    <col min="15204" max="15204" width="23.109375" style="60" bestFit="1" customWidth="1"/>
    <col min="15205" max="15210" width="9.109375" style="60" bestFit="1" customWidth="1"/>
    <col min="15211" max="15211" width="7.88671875" style="60" bestFit="1" customWidth="1"/>
    <col min="15212" max="15212" width="9.33203125" style="60" bestFit="1" customWidth="1"/>
    <col min="15213" max="15457" width="9.109375" style="60"/>
    <col min="15458" max="15458" width="1.33203125" style="60" customWidth="1"/>
    <col min="15459" max="15459" width="3.44140625" style="60" customWidth="1"/>
    <col min="15460" max="15460" width="23.109375" style="60" bestFit="1" customWidth="1"/>
    <col min="15461" max="15466" width="9.109375" style="60" bestFit="1" customWidth="1"/>
    <col min="15467" max="15467" width="7.88671875" style="60" bestFit="1" customWidth="1"/>
    <col min="15468" max="15468" width="9.33203125" style="60" bestFit="1" customWidth="1"/>
    <col min="15469" max="15713" width="9.109375" style="60"/>
    <col min="15714" max="15714" width="1.33203125" style="60" customWidth="1"/>
    <col min="15715" max="15715" width="3.44140625" style="60" customWidth="1"/>
    <col min="15716" max="15716" width="23.109375" style="60" bestFit="1" customWidth="1"/>
    <col min="15717" max="15722" width="9.109375" style="60" bestFit="1" customWidth="1"/>
    <col min="15723" max="15723" width="7.88671875" style="60" bestFit="1" customWidth="1"/>
    <col min="15724" max="15724" width="9.33203125" style="60" bestFit="1" customWidth="1"/>
    <col min="15725" max="15969" width="9.109375" style="60"/>
    <col min="15970" max="15970" width="1.33203125" style="60" customWidth="1"/>
    <col min="15971" max="15971" width="3.44140625" style="60" customWidth="1"/>
    <col min="15972" max="15972" width="23.109375" style="60" bestFit="1" customWidth="1"/>
    <col min="15973" max="15978" width="9.109375" style="60" bestFit="1" customWidth="1"/>
    <col min="15979" max="15979" width="7.88671875" style="60" bestFit="1" customWidth="1"/>
    <col min="15980" max="15980" width="9.33203125" style="60" bestFit="1" customWidth="1"/>
    <col min="15981" max="16384" width="9.109375" style="60"/>
  </cols>
  <sheetData>
    <row r="1" spans="1:26" s="59" customFormat="1" ht="21" customHeight="1" x14ac:dyDescent="0.3">
      <c r="A1" s="150" t="str">
        <f>Protokolas!B8</f>
        <v>Lietuvos boulingo C lyga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02"/>
      <c r="Q1" s="91"/>
      <c r="R1" s="92"/>
      <c r="U1" s="106"/>
      <c r="V1" s="106"/>
      <c r="W1" s="106"/>
    </row>
    <row r="2" spans="1:26" ht="17.25" customHeight="1" x14ac:dyDescent="0.3">
      <c r="B2" s="61"/>
      <c r="C2" s="140">
        <f>Protokolas!F12</f>
        <v>0</v>
      </c>
      <c r="D2" s="96"/>
      <c r="E2" s="96"/>
      <c r="F2" s="96"/>
      <c r="G2" s="96"/>
      <c r="H2" s="96"/>
      <c r="I2" s="96"/>
      <c r="J2" s="96"/>
      <c r="K2" s="151">
        <f>Protokolas!F10</f>
        <v>0</v>
      </c>
      <c r="L2" s="151"/>
      <c r="M2" s="62"/>
      <c r="N2" s="61"/>
      <c r="O2" s="61"/>
    </row>
    <row r="3" spans="1:26" ht="11.25" customHeight="1" x14ac:dyDescent="0.3">
      <c r="B3" s="61"/>
      <c r="C3" s="97"/>
      <c r="D3" s="97"/>
      <c r="E3" s="97"/>
      <c r="F3" s="97"/>
      <c r="G3" s="97"/>
      <c r="H3" s="97"/>
      <c r="I3" s="97"/>
      <c r="J3" s="97"/>
      <c r="K3" s="97"/>
      <c r="L3" s="97"/>
      <c r="M3" s="61"/>
      <c r="N3" s="61"/>
      <c r="O3" s="61"/>
    </row>
    <row r="4" spans="1:26" ht="15.75" customHeight="1" x14ac:dyDescent="0.3">
      <c r="B4" s="142" t="s">
        <v>35</v>
      </c>
      <c r="C4" s="152">
        <f>Protokolas!A19</f>
        <v>0</v>
      </c>
      <c r="D4" s="153"/>
      <c r="E4" s="153"/>
      <c r="F4" s="153"/>
      <c r="G4" s="153"/>
      <c r="H4" s="153"/>
      <c r="I4" s="153"/>
      <c r="J4" s="153"/>
      <c r="K4" s="154">
        <f>O20</f>
        <v>0</v>
      </c>
      <c r="L4" s="155"/>
      <c r="M4" s="63"/>
      <c r="N4" s="61"/>
      <c r="O4" s="61"/>
    </row>
    <row r="5" spans="1:26" ht="15.75" customHeight="1" x14ac:dyDescent="0.3">
      <c r="B5" s="141" t="s">
        <v>15</v>
      </c>
      <c r="C5" s="156">
        <f>Protokolas!A30</f>
        <v>0</v>
      </c>
      <c r="D5" s="157"/>
      <c r="E5" s="157"/>
      <c r="F5" s="157"/>
      <c r="G5" s="157"/>
      <c r="H5" s="157"/>
      <c r="I5" s="157"/>
      <c r="J5" s="157"/>
      <c r="K5" s="158">
        <f>O39</f>
        <v>0</v>
      </c>
      <c r="L5" s="159"/>
      <c r="M5" s="63"/>
      <c r="N5" s="61"/>
      <c r="O5" s="61"/>
    </row>
    <row r="6" spans="1:26" ht="4.5" customHeight="1" x14ac:dyDescent="0.3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</row>
    <row r="7" spans="1:26" ht="16.5" customHeight="1" x14ac:dyDescent="0.3">
      <c r="A7" s="164" t="s">
        <v>35</v>
      </c>
      <c r="B7" s="165"/>
      <c r="C7" s="166">
        <f>C4</f>
        <v>0</v>
      </c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7"/>
      <c r="P7" s="143"/>
      <c r="Q7" s="143"/>
      <c r="R7" s="143"/>
      <c r="S7" s="143"/>
      <c r="T7" s="143"/>
      <c r="U7" s="143"/>
      <c r="V7" s="143"/>
    </row>
    <row r="8" spans="1:26" ht="13.5" customHeight="1" x14ac:dyDescent="0.3">
      <c r="A8" s="168"/>
      <c r="B8" s="170" t="s">
        <v>17</v>
      </c>
      <c r="C8" s="170" t="s">
        <v>63</v>
      </c>
      <c r="D8" s="172" t="s">
        <v>0</v>
      </c>
      <c r="E8" s="173"/>
      <c r="F8" s="172" t="s">
        <v>1</v>
      </c>
      <c r="G8" s="173"/>
      <c r="H8" s="172" t="s">
        <v>2</v>
      </c>
      <c r="I8" s="173"/>
      <c r="J8" s="172" t="s">
        <v>3</v>
      </c>
      <c r="K8" s="173"/>
      <c r="L8" s="172" t="s">
        <v>4</v>
      </c>
      <c r="M8" s="173"/>
      <c r="N8" s="160" t="s">
        <v>7</v>
      </c>
      <c r="O8" s="160" t="s">
        <v>8</v>
      </c>
      <c r="U8" s="94" t="s">
        <v>97</v>
      </c>
      <c r="V8" s="94" t="s">
        <v>98</v>
      </c>
      <c r="W8" s="94" t="s">
        <v>99</v>
      </c>
      <c r="X8" s="94" t="s">
        <v>100</v>
      </c>
      <c r="Y8" s="94" t="s">
        <v>101</v>
      </c>
      <c r="Z8" s="94"/>
    </row>
    <row r="9" spans="1:26" ht="17.25" customHeight="1" x14ac:dyDescent="0.3">
      <c r="A9" s="169"/>
      <c r="B9" s="171"/>
      <c r="C9" s="171"/>
      <c r="D9" s="64" t="s">
        <v>5</v>
      </c>
      <c r="E9" s="64" t="s">
        <v>6</v>
      </c>
      <c r="F9" s="64" t="s">
        <v>5</v>
      </c>
      <c r="G9" s="64" t="s">
        <v>6</v>
      </c>
      <c r="H9" s="64" t="s">
        <v>5</v>
      </c>
      <c r="I9" s="64" t="s">
        <v>6</v>
      </c>
      <c r="J9" s="64" t="s">
        <v>5</v>
      </c>
      <c r="K9" s="64" t="s">
        <v>6</v>
      </c>
      <c r="L9" s="64" t="s">
        <v>5</v>
      </c>
      <c r="M9" s="64" t="s">
        <v>6</v>
      </c>
      <c r="N9" s="161"/>
      <c r="O9" s="161"/>
      <c r="Q9" s="93" t="s">
        <v>44</v>
      </c>
      <c r="R9" s="93" t="s">
        <v>7</v>
      </c>
      <c r="X9" s="94"/>
      <c r="Y9" s="94"/>
      <c r="Z9" s="94"/>
    </row>
    <row r="10" spans="1:26" ht="17.25" customHeight="1" x14ac:dyDescent="0.3">
      <c r="A10" s="65" t="str">
        <f>IFERROR(INDEX(Protokolas!$A$22:$A$28,MATCH(ROW()-9,Protokolas!$A$22:$A$28,0)),"")</f>
        <v/>
      </c>
      <c r="B10" s="90" t="str">
        <f>IF(A10="","",INDEX(Protokolas!$B$22:$H$28,MATCH($A10,Protokolas!$A$22:$A$28,0),1))</f>
        <v/>
      </c>
      <c r="C10" s="58" t="str">
        <f>IF(A10="","",INDEX(Protokolas!$I$22:$I$28,MATCH($A10,Protokolas!$A$22:$A$28,0),1))</f>
        <v/>
      </c>
      <c r="D10" s="109"/>
      <c r="E10" s="114"/>
      <c r="F10" s="110"/>
      <c r="G10" s="114"/>
      <c r="H10" s="110"/>
      <c r="I10" s="114"/>
      <c r="J10" s="109"/>
      <c r="K10" s="114"/>
      <c r="L10" s="110"/>
      <c r="M10" s="114"/>
      <c r="N10" s="139" t="str">
        <f>IF(B10="","",SUM(E10+G10+I10+K10+M10)+COUNTA(E10,G10,I10,K10,M10)*C10)</f>
        <v/>
      </c>
      <c r="O10" s="133" t="str">
        <f t="shared" ref="O10:O16" si="0">IF(OR(N10=0,N10=""),"",AVERAGE(E10,G10,I10,K10,M10))</f>
        <v/>
      </c>
      <c r="P10" s="54" t="str">
        <f>IF(U10&lt;&gt;"",U10,IF(V10&lt;&gt;"",V10,IF(W10&lt;&gt;"",W10,IF(X10&lt;&gt;"",X10,IF(Y10&lt;&gt;"",Y10,"")))))</f>
        <v/>
      </c>
      <c r="Q10" s="93">
        <f>D20</f>
        <v>0</v>
      </c>
      <c r="R10" s="93">
        <f>SUM(Q$10:Q10)</f>
        <v>0</v>
      </c>
      <c r="U10" s="94" t="str">
        <f>IF(COUNTIF(D$10:D$16,D10)&gt;2,"&lt;- Per daug žaidėjų poroje " &amp; U$8,IF(AND($E10&gt;0,$D10=""),"&lt;- Neįvesta pora ties rezultatu " &amp; U$8,""))</f>
        <v/>
      </c>
      <c r="V10" s="94" t="str">
        <f>IF(AND(F10&lt;&gt;"",D10&lt;&gt;"",LEFT(F10,1)&lt;&gt;LEFT(D10,1)),"&lt;- NELEGALUS keitimas " &amp; V$8,IF(COUNTIF(F$10:F$16,F10)&gt;2,"&lt;- Per daug žaidėjų poroje " &amp; V$8,IF(AND($G10&gt;0,$F10=""),"&lt;- Neįvesta pora ties rezultatu " &amp; V$8,"")))</f>
        <v/>
      </c>
      <c r="W10" s="94" t="str">
        <f>IF(AND(F10&lt;&gt;"",H10&lt;&gt;"",LEFT(F10,1)&lt;&gt;LEFT(H10,1)),"&lt;- NELEGALUS keitimas " &amp; W$8,IF(COUNTIF(H$10:H$16,H10)&gt;2,"&lt;- Per daug žaidėjų poroje " &amp; W$8,IF(AND($I10&gt;0,$H10=""),"&lt;- Neįvesta pora ties rezultatu " &amp; W$8,"")))</f>
        <v/>
      </c>
      <c r="X10" s="94" t="str">
        <f>IF(COUNTIF(J$10:J$16,J10)&gt;2,"&lt;- Per daug žaidėjų poroje " &amp; X$8,IF(AND($K10&gt;0,$J10=""),"&lt;- Neįvesta pora ties rezultatu " &amp; X$8,""))</f>
        <v/>
      </c>
      <c r="Y10" s="94" t="str">
        <f>IF(AND(J10&lt;&gt;"",L10&lt;&gt;"",LEFT(J10,1)&lt;&gt;LEFT(L10,1)),"&lt;- NELEGALUS keitimas " &amp; Y$8,IF(COUNTIF(L$10:L$16,L10)&gt;2,"&lt;- Per daug žaidėjų poroje " &amp; Y$8,IF(AND($M10&gt;0,$L10=""),"&lt;- Neįvesta pora ties rezultatu " &amp; Y$8,"")))</f>
        <v/>
      </c>
      <c r="Z10" s="94"/>
    </row>
    <row r="11" spans="1:26" ht="17.25" customHeight="1" x14ac:dyDescent="0.3">
      <c r="A11" s="65" t="str">
        <f>IFERROR(INDEX(Protokolas!$A$22:$A$28,MATCH(ROW()-9,Protokolas!$A$22:$A$28,0)),"")</f>
        <v/>
      </c>
      <c r="B11" s="90" t="str">
        <f>IF(A11="","",INDEX(Protokolas!$B$22:$H$28,MATCH($A11,Protokolas!$A$22:$A$28,0),1))</f>
        <v/>
      </c>
      <c r="C11" s="58" t="str">
        <f>IF(A11="","",INDEX(Protokolas!$I$22:$I$28,MATCH($A11,Protokolas!$A$22:$A$28,0),1))</f>
        <v/>
      </c>
      <c r="D11" s="111"/>
      <c r="E11" s="114"/>
      <c r="F11" s="110"/>
      <c r="G11" s="114"/>
      <c r="H11" s="110"/>
      <c r="I11" s="114"/>
      <c r="J11" s="109"/>
      <c r="K11" s="114"/>
      <c r="L11" s="110"/>
      <c r="M11" s="114"/>
      <c r="N11" s="139" t="str">
        <f t="shared" ref="N11:N16" si="1">IF(B11="","",SUM(E11+G11+I11+K11+M11)+COUNTA(E11,G11,I11,K11,M11)*C11)</f>
        <v/>
      </c>
      <c r="O11" s="133" t="str">
        <f t="shared" si="0"/>
        <v/>
      </c>
      <c r="P11" s="54" t="str">
        <f t="shared" ref="P11:P16" si="2">IF(U11&lt;&gt;"",U11,IF(V11&lt;&gt;"",V11,IF(W11&lt;&gt;"",W11,IF(X11&lt;&gt;"",X11,IF(Y11&lt;&gt;"",Y11,"")))))</f>
        <v/>
      </c>
      <c r="Q11" s="93">
        <f>F20</f>
        <v>0</v>
      </c>
      <c r="R11" s="93">
        <f>SUM(Q$10:Q11)</f>
        <v>0</v>
      </c>
      <c r="U11" s="94" t="str">
        <f t="shared" ref="U11:U16" si="3">IF(COUNTIF(D$10:D$16,D11)&gt;2,"&lt;- Per daug žaidėjų poroje " &amp; U$8,IF(AND($E11&gt;0,$D11=""),"&lt;- Neįvesta pora ties rezultatu " &amp; U$8,""))</f>
        <v/>
      </c>
      <c r="V11" s="94" t="str">
        <f t="shared" ref="V11:V16" si="4">IF(AND(F11&lt;&gt;"",D11&lt;&gt;"",LEFT(F11,1)&lt;&gt;LEFT(D11,1)),"&lt;- NELEGALUS keitimas " &amp; V$8,IF(COUNTIF(F$10:F$16,F11)&gt;2,"&lt;- Per daug žaidėjų poroje " &amp; V$8,IF(AND($G11&gt;0,$F11=""),"&lt;- Neįvesta pora ties rezultatu " &amp; V$8,"")))</f>
        <v/>
      </c>
      <c r="W11" s="94" t="str">
        <f t="shared" ref="W11:W16" si="5">IF(AND(F11&lt;&gt;"",H11&lt;&gt;"",LEFT(F11,1)&lt;&gt;LEFT(H11,1)),"&lt;- NELEGALUS keitimas " &amp; W$8,IF(COUNTIF(H$10:H$16,H11)&gt;2,"&lt;- Per daug žaidėjų poroje " &amp; W$8,IF(AND($I11&gt;0,$H11=""),"&lt;- Neįvesta pora ties rezultatu " &amp; W$8,"")))</f>
        <v/>
      </c>
      <c r="X11" s="94" t="str">
        <f t="shared" ref="X11:X16" si="6">IF(COUNTIF(J$10:J$16,J11)&gt;2,"&lt;- Per daug žaidėjų poroje " &amp; X$8,IF(AND($K11&gt;0,$J11=""),"&lt;- Neįvesta pora ties rezultatu " &amp; X$8,""))</f>
        <v/>
      </c>
      <c r="Y11" s="94" t="str">
        <f t="shared" ref="Y11:Y16" si="7">IF(AND(J11&lt;&gt;"",L11&lt;&gt;"",LEFT(J11,1)&lt;&gt;LEFT(L11,1)),"&lt;- NELEGALUS keitimas " &amp; Y$8,IF(COUNTIF(L$10:L$16,L11)&gt;2,"&lt;- Per daug žaidėjų poroje " &amp; Y$8,IF(AND($M11&gt;0,$L11=""),"&lt;- Neįvesta pora ties rezultatu " &amp; Y$8,"")))</f>
        <v/>
      </c>
      <c r="Z11" s="94"/>
    </row>
    <row r="12" spans="1:26" ht="17.25" customHeight="1" x14ac:dyDescent="0.3">
      <c r="A12" s="65" t="str">
        <f>IFERROR(INDEX(Protokolas!$A$22:$A$28,MATCH(ROW()-9,Protokolas!$A$22:$A$28,0)),"")</f>
        <v/>
      </c>
      <c r="B12" s="90" t="str">
        <f>IF(A12="","",INDEX(Protokolas!$B$22:$H$28,MATCH($A12,Protokolas!$A$22:$A$28,0),1))</f>
        <v/>
      </c>
      <c r="C12" s="58" t="str">
        <f>IF(A12="","",INDEX(Protokolas!$I$22:$I$28,MATCH($A12,Protokolas!$A$22:$A$28,0),1))</f>
        <v/>
      </c>
      <c r="D12" s="109"/>
      <c r="E12" s="114"/>
      <c r="F12" s="110"/>
      <c r="G12" s="114"/>
      <c r="H12" s="110"/>
      <c r="I12" s="114"/>
      <c r="J12" s="109"/>
      <c r="K12" s="114"/>
      <c r="L12" s="110"/>
      <c r="M12" s="114"/>
      <c r="N12" s="139" t="str">
        <f t="shared" si="1"/>
        <v/>
      </c>
      <c r="O12" s="133" t="str">
        <f t="shared" si="0"/>
        <v/>
      </c>
      <c r="P12" s="54" t="str">
        <f t="shared" si="2"/>
        <v/>
      </c>
      <c r="Q12" s="93">
        <f>H20</f>
        <v>0</v>
      </c>
      <c r="R12" s="93">
        <f>SUM(Q$10:Q12)</f>
        <v>0</v>
      </c>
      <c r="U12" s="94" t="str">
        <f t="shared" si="3"/>
        <v/>
      </c>
      <c r="V12" s="94" t="str">
        <f t="shared" si="4"/>
        <v/>
      </c>
      <c r="W12" s="94" t="str">
        <f t="shared" si="5"/>
        <v/>
      </c>
      <c r="X12" s="94" t="str">
        <f t="shared" si="6"/>
        <v/>
      </c>
      <c r="Y12" s="94" t="str">
        <f t="shared" si="7"/>
        <v/>
      </c>
      <c r="Z12" s="94"/>
    </row>
    <row r="13" spans="1:26" ht="17.25" customHeight="1" x14ac:dyDescent="0.3">
      <c r="A13" s="65" t="str">
        <f>IFERROR(INDEX(Protokolas!$A$22:$A$28,MATCH(ROW()-9,Protokolas!$A$22:$A$28,0)),"")</f>
        <v/>
      </c>
      <c r="B13" s="90" t="str">
        <f>IF(A13="","",INDEX(Protokolas!$B$22:$H$28,MATCH($A13,Protokolas!$A$22:$A$28,0),1))</f>
        <v/>
      </c>
      <c r="C13" s="58" t="str">
        <f>IF(A13="","",INDEX(Protokolas!$I$22:$I$28,MATCH($A13,Protokolas!$A$22:$A$28,0),1))</f>
        <v/>
      </c>
      <c r="D13" s="109"/>
      <c r="E13" s="114"/>
      <c r="F13" s="110"/>
      <c r="G13" s="114"/>
      <c r="H13" s="110"/>
      <c r="I13" s="114"/>
      <c r="J13" s="109"/>
      <c r="K13" s="114"/>
      <c r="L13" s="110"/>
      <c r="M13" s="114"/>
      <c r="N13" s="139" t="str">
        <f t="shared" si="1"/>
        <v/>
      </c>
      <c r="O13" s="133" t="str">
        <f t="shared" si="0"/>
        <v/>
      </c>
      <c r="P13" s="54" t="str">
        <f t="shared" si="2"/>
        <v/>
      </c>
      <c r="Q13" s="93">
        <f>J20</f>
        <v>0</v>
      </c>
      <c r="R13" s="93">
        <f>SUM(Q$10:Q13)</f>
        <v>0</v>
      </c>
      <c r="U13" s="94" t="str">
        <f t="shared" si="3"/>
        <v/>
      </c>
      <c r="V13" s="94" t="str">
        <f t="shared" si="4"/>
        <v/>
      </c>
      <c r="W13" s="94" t="str">
        <f t="shared" si="5"/>
        <v/>
      </c>
      <c r="X13" s="94" t="str">
        <f t="shared" si="6"/>
        <v/>
      </c>
      <c r="Y13" s="94" t="str">
        <f t="shared" si="7"/>
        <v/>
      </c>
      <c r="Z13" s="94"/>
    </row>
    <row r="14" spans="1:26" ht="17.25" customHeight="1" x14ac:dyDescent="0.3">
      <c r="A14" s="65" t="str">
        <f>IFERROR(INDEX(Protokolas!$A$22:$A$28,MATCH(ROW()-9,Protokolas!$A$22:$A$28,0)),"")</f>
        <v/>
      </c>
      <c r="B14" s="90" t="str">
        <f>IF(A14="","",INDEX(Protokolas!$B$22:$H$28,MATCH($A14,Protokolas!$A$22:$A$28,0),1))</f>
        <v/>
      </c>
      <c r="C14" s="58" t="str">
        <f>IF(A14="","",INDEX(Protokolas!$I$22:$I$28,MATCH($A14,Protokolas!$A$22:$A$28,0),1))</f>
        <v/>
      </c>
      <c r="D14" s="109"/>
      <c r="E14" s="114"/>
      <c r="F14" s="110"/>
      <c r="G14" s="114"/>
      <c r="H14" s="110"/>
      <c r="I14" s="114"/>
      <c r="J14" s="109"/>
      <c r="K14" s="114"/>
      <c r="L14" s="110"/>
      <c r="M14" s="114"/>
      <c r="N14" s="139" t="str">
        <f t="shared" si="1"/>
        <v/>
      </c>
      <c r="O14" s="133" t="str">
        <f t="shared" si="0"/>
        <v/>
      </c>
      <c r="P14" s="54" t="str">
        <f t="shared" si="2"/>
        <v/>
      </c>
      <c r="Q14" s="93">
        <f>L20</f>
        <v>0</v>
      </c>
      <c r="R14" s="93">
        <f>SUM(Q$10:Q14)</f>
        <v>0</v>
      </c>
      <c r="U14" s="94" t="str">
        <f t="shared" si="3"/>
        <v/>
      </c>
      <c r="V14" s="94" t="str">
        <f t="shared" si="4"/>
        <v/>
      </c>
      <c r="W14" s="94" t="str">
        <f t="shared" si="5"/>
        <v/>
      </c>
      <c r="X14" s="94" t="str">
        <f t="shared" si="6"/>
        <v/>
      </c>
      <c r="Y14" s="94" t="str">
        <f t="shared" si="7"/>
        <v/>
      </c>
      <c r="Z14" s="94"/>
    </row>
    <row r="15" spans="1:26" ht="17.25" customHeight="1" x14ac:dyDescent="0.3">
      <c r="A15" s="65" t="str">
        <f>IFERROR(INDEX(Protokolas!$A$22:$A$28,MATCH(ROW()-9,Protokolas!$A$22:$A$28,0)),"")</f>
        <v/>
      </c>
      <c r="B15" s="90" t="str">
        <f>IF(A15="","",INDEX(Protokolas!$B$22:$H$28,MATCH($A15,Protokolas!$A$22:$A$28,0),1))</f>
        <v/>
      </c>
      <c r="C15" s="58" t="str">
        <f>IF(A15="","",INDEX(Protokolas!$I$22:$I$28,MATCH($A15,Protokolas!$A$22:$A$28,0),1))</f>
        <v/>
      </c>
      <c r="D15" s="109"/>
      <c r="E15" s="114"/>
      <c r="F15" s="110"/>
      <c r="G15" s="114"/>
      <c r="H15" s="110"/>
      <c r="I15" s="114"/>
      <c r="J15" s="109"/>
      <c r="K15" s="114"/>
      <c r="L15" s="110"/>
      <c r="M15" s="114"/>
      <c r="N15" s="139" t="str">
        <f t="shared" si="1"/>
        <v/>
      </c>
      <c r="O15" s="133" t="str">
        <f t="shared" si="0"/>
        <v/>
      </c>
      <c r="P15" s="54" t="str">
        <f t="shared" si="2"/>
        <v/>
      </c>
      <c r="U15" s="94" t="str">
        <f t="shared" si="3"/>
        <v/>
      </c>
      <c r="V15" s="94" t="str">
        <f t="shared" si="4"/>
        <v/>
      </c>
      <c r="W15" s="94" t="str">
        <f t="shared" si="5"/>
        <v/>
      </c>
      <c r="X15" s="94" t="str">
        <f t="shared" si="6"/>
        <v/>
      </c>
      <c r="Y15" s="94" t="str">
        <f t="shared" si="7"/>
        <v/>
      </c>
      <c r="Z15" s="94"/>
    </row>
    <row r="16" spans="1:26" ht="17.25" customHeight="1" x14ac:dyDescent="0.3">
      <c r="A16" s="123" t="str">
        <f>IFERROR(INDEX(Protokolas!$A$22:$A$28,MATCH(ROW()-9,Protokolas!$A$22:$A$28,0)),"")</f>
        <v/>
      </c>
      <c r="B16" s="124" t="str">
        <f>IF(A16="","",INDEX(Protokolas!$B$22:$H$28,MATCH($A16,Protokolas!$A$22:$A$28,0),1))</f>
        <v/>
      </c>
      <c r="C16" s="125" t="str">
        <f>IF(A16="","",INDEX(Protokolas!$I$22:$I$28,MATCH($A16,Protokolas!$A$22:$A$28,0),1))</f>
        <v/>
      </c>
      <c r="D16" s="128"/>
      <c r="E16" s="127"/>
      <c r="F16" s="129"/>
      <c r="G16" s="127"/>
      <c r="H16" s="129"/>
      <c r="I16" s="127"/>
      <c r="J16" s="128"/>
      <c r="K16" s="127"/>
      <c r="L16" s="129"/>
      <c r="M16" s="127"/>
      <c r="N16" s="139" t="str">
        <f t="shared" si="1"/>
        <v/>
      </c>
      <c r="O16" s="134" t="str">
        <f t="shared" si="0"/>
        <v/>
      </c>
      <c r="P16" s="54" t="str">
        <f t="shared" si="2"/>
        <v/>
      </c>
      <c r="U16" s="94" t="str">
        <f t="shared" si="3"/>
        <v/>
      </c>
      <c r="V16" s="94" t="str">
        <f t="shared" si="4"/>
        <v/>
      </c>
      <c r="W16" s="94" t="str">
        <f t="shared" si="5"/>
        <v/>
      </c>
      <c r="X16" s="94" t="str">
        <f t="shared" si="6"/>
        <v/>
      </c>
      <c r="Y16" s="94" t="str">
        <f t="shared" si="7"/>
        <v/>
      </c>
      <c r="Z16" s="94"/>
    </row>
    <row r="17" spans="1:25" ht="17.25" customHeight="1" x14ac:dyDescent="0.3">
      <c r="A17" s="131"/>
      <c r="B17" s="174" t="s">
        <v>9</v>
      </c>
      <c r="C17" s="175"/>
      <c r="D17" s="162">
        <f>SUMIFS($E$10:$E$16,$D$10:$D$16,"1*")+SUMIFS($C$10:$C$16,$D$10:$D$16,"1*",$E$10:$E$16,"&gt;0")</f>
        <v>0</v>
      </c>
      <c r="E17" s="163"/>
      <c r="F17" s="162">
        <f>SUMIFS($G$10:$G$16,$F$10:$F$16,"1*")+SUMIFS($C$10:$C$16,$F$10:$F$16,"1*",$G$10:$G$16,"&gt;0")</f>
        <v>0</v>
      </c>
      <c r="G17" s="163"/>
      <c r="H17" s="162">
        <f>SUMIFS($I$10:$I$16,$H$10:$H$16,"1*")+SUMIFS($C$10:$C$16,$H$10:$H$16,"1*",$I$10:$I$16,"&gt;0")</f>
        <v>0</v>
      </c>
      <c r="I17" s="163"/>
      <c r="J17" s="162">
        <f>SUMIFS($K$10:$K$16,$J$10:$J$16,"1*")+SUMIFS($C$10:$C$16,$J$10:$J$16,"1*",$K$10:$K$16,"&gt;0")</f>
        <v>0</v>
      </c>
      <c r="K17" s="163"/>
      <c r="L17" s="162">
        <f>SUMIFS($M$10:$M$16,$L$10:$L$16,"1*")+SUMIFS($C$10:$C$16,$L$10:$L$16,"1*",$M$10:$M$16,"&gt;0")</f>
        <v>0</v>
      </c>
      <c r="M17" s="163"/>
      <c r="N17" s="263">
        <f>SUM(D19:M19)</f>
        <v>0</v>
      </c>
      <c r="O17" s="258">
        <f>IF(N17=0,0,N17/COUNTA(E10:E16,G10:G16,I10:I16,K10:K16,M10:M16))</f>
        <v>0</v>
      </c>
    </row>
    <row r="18" spans="1:25" ht="17.25" customHeight="1" x14ac:dyDescent="0.3">
      <c r="A18" s="117"/>
      <c r="B18" s="184" t="s">
        <v>10</v>
      </c>
      <c r="C18" s="185"/>
      <c r="D18" s="180">
        <f>SUMIFS($E$10:$E$16,$D$10:$D$16,"2*")+SUMIFS($C$10:$C$16,$D$10:$D$16,"2*",$E$10:$E$16,"&gt;0")</f>
        <v>0</v>
      </c>
      <c r="E18" s="181"/>
      <c r="F18" s="180">
        <f>SUMIFS($G$10:$G$16,$F$10:$F$16,"2*")+SUMIFS($C$10:$C$16,$F$10:$F$16,"2*",$G$10:$G$16,"&gt;0")</f>
        <v>0</v>
      </c>
      <c r="G18" s="181"/>
      <c r="H18" s="180">
        <f>SUMIFS($I$10:$I$16,$H$10:$H$16,"2*")+SUMIFS($C$10:$C$16,$H$10:$H$16,"2*",$I$10:$I$16,"&gt;0")</f>
        <v>0</v>
      </c>
      <c r="I18" s="181"/>
      <c r="J18" s="180">
        <f>SUMIFS($K$10:$K$16,$J$10:$J$16,"2*")+SUMIFS($C$10:$C$16,$J$10:$J$16,"2*",$K$10:$K$16,"&gt;0")</f>
        <v>0</v>
      </c>
      <c r="K18" s="181"/>
      <c r="L18" s="180">
        <f>SUMIFS($M$10:$M$16,$L$10:$L$16,"2*")+SUMIFS($C$10:$C$16,$L$10:$L$16,"2*",$M$10:$M$16,"&gt;0")</f>
        <v>0</v>
      </c>
      <c r="M18" s="181"/>
      <c r="N18" s="264"/>
      <c r="O18" s="259"/>
    </row>
    <row r="19" spans="1:25" ht="18.75" customHeight="1" x14ac:dyDescent="0.3">
      <c r="A19" s="118"/>
      <c r="B19" s="186" t="s">
        <v>64</v>
      </c>
      <c r="C19" s="187"/>
      <c r="D19" s="182">
        <f>SUM(D17:E18)</f>
        <v>0</v>
      </c>
      <c r="E19" s="183"/>
      <c r="F19" s="182">
        <f>SUM(F17:G18)</f>
        <v>0</v>
      </c>
      <c r="G19" s="183"/>
      <c r="H19" s="182">
        <f>SUM(H17:I18)</f>
        <v>0</v>
      </c>
      <c r="I19" s="183"/>
      <c r="J19" s="182">
        <f>SUM(J17:K18)</f>
        <v>0</v>
      </c>
      <c r="K19" s="183"/>
      <c r="L19" s="182">
        <f>SUM(L17:M18)</f>
        <v>0</v>
      </c>
      <c r="M19" s="183"/>
      <c r="N19" s="265"/>
      <c r="O19" s="259"/>
    </row>
    <row r="20" spans="1:25" ht="18.75" customHeight="1" x14ac:dyDescent="0.3">
      <c r="A20" s="119"/>
      <c r="B20" s="176" t="s">
        <v>12</v>
      </c>
      <c r="C20" s="177"/>
      <c r="D20" s="178">
        <f>D19-D38</f>
        <v>0</v>
      </c>
      <c r="E20" s="179"/>
      <c r="F20" s="178">
        <f t="shared" ref="F20" si="8">F19-F38</f>
        <v>0</v>
      </c>
      <c r="G20" s="179"/>
      <c r="H20" s="178">
        <f t="shared" ref="H20" si="9">H19-H38</f>
        <v>0</v>
      </c>
      <c r="I20" s="179"/>
      <c r="J20" s="178">
        <f t="shared" ref="J20" si="10">J19-J38</f>
        <v>0</v>
      </c>
      <c r="K20" s="179"/>
      <c r="L20" s="178">
        <f t="shared" ref="L20" si="11">L19-L38</f>
        <v>0</v>
      </c>
      <c r="M20" s="179"/>
      <c r="N20" s="101">
        <f>N17-N36</f>
        <v>0</v>
      </c>
      <c r="O20" s="260">
        <f>SUM(D24:N24)</f>
        <v>0</v>
      </c>
    </row>
    <row r="21" spans="1:25" ht="6" hidden="1" customHeight="1" x14ac:dyDescent="0.3">
      <c r="A21" s="120"/>
      <c r="B21" s="188" t="s">
        <v>13</v>
      </c>
      <c r="C21" s="189"/>
      <c r="D21" s="190">
        <f>IF(D17=0,0,IF(D17&gt;D36,2,IF(D17=D36,1,0)))</f>
        <v>0</v>
      </c>
      <c r="E21" s="191"/>
      <c r="F21" s="190">
        <f>IF(F17=0,0,IF(F17&gt;F37,2,IF(F17=F37,1,0)))</f>
        <v>0</v>
      </c>
      <c r="G21" s="191"/>
      <c r="H21" s="190">
        <f t="shared" ref="H21:H23" si="12">IF(H17=0,0,IF(H17&gt;H36,2,IF(H17=H36,1,0)))</f>
        <v>0</v>
      </c>
      <c r="I21" s="191"/>
      <c r="J21" s="190">
        <f t="shared" ref="J21:J23" si="13">IF(J17=0,0,IF(J17&gt;J36,2,IF(J17=J36,1,0)))</f>
        <v>0</v>
      </c>
      <c r="K21" s="191"/>
      <c r="L21" s="190">
        <f>IF(L17=0,0,IF(L17&gt;L37,2,IF(L17=L37,1,0)))</f>
        <v>0</v>
      </c>
      <c r="M21" s="191"/>
      <c r="N21" s="99" t="s">
        <v>34</v>
      </c>
      <c r="O21" s="261"/>
    </row>
    <row r="22" spans="1:25" ht="6" hidden="1" customHeight="1" x14ac:dyDescent="0.3">
      <c r="A22" s="120"/>
      <c r="B22" s="188" t="s">
        <v>14</v>
      </c>
      <c r="C22" s="189"/>
      <c r="D22" s="190">
        <f>IF(D18=0,0,IF(D18&gt;D37,2,IF(D18=D37,1,0)))</f>
        <v>0</v>
      </c>
      <c r="E22" s="191"/>
      <c r="F22" s="190">
        <f>IF(F18=0,0,IF(F18&gt;F36,2,IF(F18=F36,1,0)))</f>
        <v>0</v>
      </c>
      <c r="G22" s="191"/>
      <c r="H22" s="190">
        <f t="shared" si="12"/>
        <v>0</v>
      </c>
      <c r="I22" s="191"/>
      <c r="J22" s="190">
        <f t="shared" si="13"/>
        <v>0</v>
      </c>
      <c r="K22" s="191"/>
      <c r="L22" s="190">
        <f>IF(L18=0,0,IF(L18&gt;L36,2,IF(L18=L36,1,0)))</f>
        <v>0</v>
      </c>
      <c r="M22" s="191"/>
      <c r="N22" s="100"/>
      <c r="O22" s="261"/>
    </row>
    <row r="23" spans="1:25" ht="6" hidden="1" customHeight="1" x14ac:dyDescent="0.3">
      <c r="A23" s="120"/>
      <c r="B23" s="188" t="s">
        <v>36</v>
      </c>
      <c r="C23" s="189"/>
      <c r="D23" s="190">
        <f>IF(D19=0,0,IF(D19&gt;D38,2,IF(D19=D38,1,0)))</f>
        <v>0</v>
      </c>
      <c r="E23" s="191"/>
      <c r="F23" s="190">
        <f t="shared" ref="F23" si="14">IF(F19=0,0,IF(F19&gt;F38,2,IF(F19=F38,1,0)))</f>
        <v>0</v>
      </c>
      <c r="G23" s="191"/>
      <c r="H23" s="190">
        <f t="shared" si="12"/>
        <v>0</v>
      </c>
      <c r="I23" s="191"/>
      <c r="J23" s="190">
        <f t="shared" si="13"/>
        <v>0</v>
      </c>
      <c r="K23" s="191"/>
      <c r="L23" s="190">
        <f t="shared" ref="L23" si="15">IF(L19=0,0,IF(L19&gt;L38,2,IF(L19=L38,1,0)))</f>
        <v>0</v>
      </c>
      <c r="M23" s="191"/>
      <c r="N23" s="98">
        <f>N24</f>
        <v>0</v>
      </c>
      <c r="O23" s="261"/>
    </row>
    <row r="24" spans="1:25" ht="20.25" customHeight="1" x14ac:dyDescent="0.3">
      <c r="A24" s="121"/>
      <c r="B24" s="192" t="s">
        <v>16</v>
      </c>
      <c r="C24" s="193"/>
      <c r="D24" s="194">
        <f>SUM(D21:D23)</f>
        <v>0</v>
      </c>
      <c r="E24" s="195"/>
      <c r="F24" s="194">
        <f>SUM(F21:F23)</f>
        <v>0</v>
      </c>
      <c r="G24" s="195"/>
      <c r="H24" s="194">
        <f t="shared" ref="H24" si="16">SUM(H21:H23)</f>
        <v>0</v>
      </c>
      <c r="I24" s="195"/>
      <c r="J24" s="194">
        <f t="shared" ref="J24" si="17">SUM(J21:J23)</f>
        <v>0</v>
      </c>
      <c r="K24" s="195"/>
      <c r="L24" s="194">
        <f t="shared" ref="L24" si="18">SUM(L21:L23)</f>
        <v>0</v>
      </c>
      <c r="M24" s="195"/>
      <c r="N24" s="132">
        <f>IF(SUM(D24:M24)+SUM(D43:M43)&lt;30,0,IF(N17&gt;N36,6,IF(N17=N36,3,0)))</f>
        <v>0</v>
      </c>
      <c r="O24" s="262"/>
    </row>
    <row r="25" spans="1:25" ht="18" customHeight="1" x14ac:dyDescent="0.3"/>
    <row r="26" spans="1:25" ht="16.5" customHeight="1" x14ac:dyDescent="0.3">
      <c r="A26" s="198" t="s">
        <v>15</v>
      </c>
      <c r="B26" s="199"/>
      <c r="C26" s="166">
        <f>C5</f>
        <v>0</v>
      </c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7"/>
    </row>
    <row r="27" spans="1:25" ht="13.5" customHeight="1" x14ac:dyDescent="0.3">
      <c r="A27" s="168"/>
      <c r="B27" s="170" t="s">
        <v>17</v>
      </c>
      <c r="C27" s="170" t="s">
        <v>63</v>
      </c>
      <c r="D27" s="172" t="s">
        <v>0</v>
      </c>
      <c r="E27" s="173"/>
      <c r="F27" s="172" t="s">
        <v>1</v>
      </c>
      <c r="G27" s="173"/>
      <c r="H27" s="172" t="s">
        <v>2</v>
      </c>
      <c r="I27" s="173"/>
      <c r="J27" s="172" t="s">
        <v>3</v>
      </c>
      <c r="K27" s="173"/>
      <c r="L27" s="172" t="s">
        <v>4</v>
      </c>
      <c r="M27" s="173"/>
      <c r="N27" s="160" t="s">
        <v>7</v>
      </c>
      <c r="O27" s="160" t="s">
        <v>8</v>
      </c>
      <c r="Q27" s="93">
        <f>D39</f>
        <v>0</v>
      </c>
      <c r="R27" s="93">
        <f>SUM(Q$27:Q27)</f>
        <v>0</v>
      </c>
    </row>
    <row r="28" spans="1:25" ht="17.25" customHeight="1" x14ac:dyDescent="0.3">
      <c r="A28" s="169"/>
      <c r="B28" s="171"/>
      <c r="C28" s="171"/>
      <c r="D28" s="64" t="s">
        <v>5</v>
      </c>
      <c r="E28" s="64" t="s">
        <v>6</v>
      </c>
      <c r="F28" s="64" t="s">
        <v>5</v>
      </c>
      <c r="G28" s="64" t="s">
        <v>6</v>
      </c>
      <c r="H28" s="64" t="s">
        <v>5</v>
      </c>
      <c r="I28" s="64" t="s">
        <v>6</v>
      </c>
      <c r="J28" s="64" t="s">
        <v>5</v>
      </c>
      <c r="K28" s="64" t="s">
        <v>6</v>
      </c>
      <c r="L28" s="64" t="s">
        <v>5</v>
      </c>
      <c r="M28" s="64" t="s">
        <v>6</v>
      </c>
      <c r="N28" s="161"/>
      <c r="O28" s="161"/>
      <c r="Q28" s="93">
        <f>F39</f>
        <v>0</v>
      </c>
      <c r="R28" s="93">
        <f>SUM(Q$27:Q28)</f>
        <v>0</v>
      </c>
    </row>
    <row r="29" spans="1:25" ht="17.25" customHeight="1" x14ac:dyDescent="0.3">
      <c r="A29" s="65" t="str">
        <f>IFERROR(INDEX(Protokolas!$A$33:$A$39,MATCH(ROW()-28,Protokolas!$A$33:$A$39,0)),"")</f>
        <v/>
      </c>
      <c r="B29" s="90" t="str">
        <f>IF(A29="","",INDEX(Protokolas!$B$33:$H$39,MATCH($A29,Protokolas!$A$33:$A$39,0),1))</f>
        <v/>
      </c>
      <c r="C29" s="58" t="str">
        <f>IF(A29="","",INDEX(Protokolas!$I$33:$I$39,MATCH($A29,Protokolas!$A$33:$A$39,0),1))</f>
        <v/>
      </c>
      <c r="D29" s="108"/>
      <c r="E29" s="114"/>
      <c r="F29" s="109"/>
      <c r="G29" s="114"/>
      <c r="H29" s="110"/>
      <c r="I29" s="114"/>
      <c r="J29" s="109"/>
      <c r="K29" s="114"/>
      <c r="L29" s="109"/>
      <c r="M29" s="114"/>
      <c r="N29" s="139" t="str">
        <f>IF(B29="","",SUM(E29+G29+I29+K29+M29)+COUNTA(E29,G29,I29,K29,M29)*C29)</f>
        <v/>
      </c>
      <c r="O29" s="116" t="str">
        <f>IF(OR(N29=0,N29=""),"",AVERAGE(E29,G29,I29,K29,M29))</f>
        <v/>
      </c>
      <c r="P29" s="54" t="str">
        <f>IF(U29&lt;&gt;"",U29,IF(V29&lt;&gt;"",V29,IF(W29&lt;&gt;"",W29,IF(X29&lt;&gt;"",X29,IF(Y29&lt;&gt;"",Y29,"")))))</f>
        <v/>
      </c>
      <c r="Q29" s="93">
        <f>H39</f>
        <v>0</v>
      </c>
      <c r="R29" s="93">
        <f>SUM(Q$27:Q29)</f>
        <v>0</v>
      </c>
      <c r="U29" s="94" t="str">
        <f>IF(COUNTIF(D$29:D$35,D29)&gt;2,"&lt;- Per daug žaidėjų poroje " &amp; U$8,IF(AND($E29&gt;0,$D29=""),"&lt;- Neįvesta pora ties rezultatu " &amp; U$8,""))</f>
        <v/>
      </c>
      <c r="V29" s="94" t="str">
        <f>IF(AND(F29&lt;&gt;"",D29&lt;&gt;"",LEFT(F29,1)&lt;&gt;LEFT(D29,1)),"&lt;- NELEGALUS keitimas " &amp; V$8,IF(COUNTIF(F$29:F$35,F29)&gt;2,"&lt;- Per daug žaidėjų poroje " &amp; V$8,IF(AND($G29&gt;0,$F29=""),"&lt;- Neįvesta pora ties rezultatu " &amp; V$8,"")))</f>
        <v/>
      </c>
      <c r="W29" s="94" t="str">
        <f>IF(AND(F29&lt;&gt;"",H29&lt;&gt;"",LEFT(F29,1)&lt;&gt;LEFT(H29,1)),"&lt;- NELEGALUS keitimas " &amp; W$8,IF(COUNTIF(H$29:H$35,H29)&gt;2,"&lt;- Per daug žaidėjų poroje " &amp; W$8,IF(AND($I29&gt;0,$H29=""),"&lt;- Neįvesta pora ties rezultatu " &amp; W$8,"")))</f>
        <v/>
      </c>
      <c r="X29" s="94" t="str">
        <f>IF(COUNTIF(J$29:J$35,J29)&gt;2,"&lt;- Per daug žaidėjų poroje " &amp; X$8,IF(AND($K29&gt;0,$J29=""),"&lt;- Neįvesta pora ties rezultatu " &amp; X$8,""))</f>
        <v/>
      </c>
      <c r="Y29" s="94" t="str">
        <f>IF(AND(J29&lt;&gt;"",L29&lt;&gt;"",LEFT(J29,1)&lt;&gt;LEFT(L29,1)),"&lt;- NELEGALUS keitimas " &amp; Y$8,IF(COUNTIF(L$29:L$35,L29)&gt;2,"&lt;- Per daug žaidėjų poroje " &amp; Y$8,IF(AND($M29&gt;0,$L29=""),"&lt;- Neįvesta pora ties rezultatu " &amp; Y$8,"")))</f>
        <v/>
      </c>
    </row>
    <row r="30" spans="1:25" ht="17.25" customHeight="1" x14ac:dyDescent="0.3">
      <c r="A30" s="65" t="str">
        <f>IFERROR(INDEX(Protokolas!$A$33:$A$39,MATCH(ROW()-28,Protokolas!$A$33:$A$39,0)),"")</f>
        <v/>
      </c>
      <c r="B30" s="90" t="str">
        <f>IF(A30="","",INDEX(Protokolas!$B$33:$H$39,MATCH($A30,Protokolas!$A$33:$A$39,0),1))</f>
        <v/>
      </c>
      <c r="C30" s="58" t="str">
        <f>IF(A30="","",INDEX(Protokolas!$I$33:$I$39,MATCH($A30,Protokolas!$A$33:$A$39,0),1))</f>
        <v/>
      </c>
      <c r="D30" s="108"/>
      <c r="E30" s="114"/>
      <c r="F30" s="109"/>
      <c r="G30" s="114"/>
      <c r="H30" s="110"/>
      <c r="I30" s="114"/>
      <c r="J30" s="109"/>
      <c r="K30" s="114"/>
      <c r="L30" s="109"/>
      <c r="M30" s="114"/>
      <c r="N30" s="139" t="str">
        <f t="shared" ref="N30:N35" si="19">IF(B30="","",SUM(E30+G30+I30+K30+M30)+COUNTA(E30,G30,I30,K30,M30)*C30)</f>
        <v/>
      </c>
      <c r="O30" s="116" t="str">
        <f t="shared" ref="O30:O35" si="20">IF(OR(N30=0,N30=""),"",AVERAGE(E30,G30,I30,K30,M30))</f>
        <v/>
      </c>
      <c r="P30" s="54" t="str">
        <f t="shared" ref="P30:P35" si="21">IF(U30&lt;&gt;"",U30,IF(V30&lt;&gt;"",V30,IF(W30&lt;&gt;"",W30,IF(X30&lt;&gt;"",X30,IF(Y30&lt;&gt;"",Y30,"")))))</f>
        <v/>
      </c>
      <c r="Q30" s="93">
        <f>J39</f>
        <v>0</v>
      </c>
      <c r="R30" s="93">
        <f>SUM(Q$27:Q30)</f>
        <v>0</v>
      </c>
      <c r="U30" s="94" t="str">
        <f t="shared" ref="U30:U35" si="22">IF(COUNTIF(D$29:D$35,D30)&gt;2,"&lt;- Per daug žaidėjų poroje " &amp; U$8,IF(AND($E30&gt;0,$D30=""),"&lt;- Neįvesta pora ties rezultatu " &amp; U$8,""))</f>
        <v/>
      </c>
      <c r="V30" s="94" t="str">
        <f t="shared" ref="V30:V35" si="23">IF(AND(F30&lt;&gt;"",D30&lt;&gt;"",LEFT(F30,1)&lt;&gt;LEFT(D30,1)),"&lt;- NELEGALUS keitimas " &amp; V$8,IF(COUNTIF(F$29:F$35,F30)&gt;2,"&lt;- Per daug žaidėjų poroje " &amp; V$8,IF(AND($G30&gt;0,$F30=""),"&lt;- Neįvesta pora ties rezultatu " &amp; V$8,"")))</f>
        <v/>
      </c>
      <c r="W30" s="94" t="str">
        <f t="shared" ref="W30:W35" si="24">IF(AND(F30&lt;&gt;"",H30&lt;&gt;"",LEFT(F30,1)&lt;&gt;LEFT(H30,1)),"&lt;- NELEGALUS keitimas " &amp; W$8,IF(COUNTIF(H$29:H$35,H30)&gt;2,"&lt;- Per daug žaidėjų poroje " &amp; W$8,IF(AND($I30&gt;0,$H30=""),"&lt;- Neįvesta pora ties rezultatu " &amp; W$8,"")))</f>
        <v/>
      </c>
      <c r="X30" s="94" t="str">
        <f t="shared" ref="X30:X35" si="25">IF(COUNTIF(J$29:J$35,J30)&gt;2,"&lt;- Per daug žaidėjų poroje " &amp; X$8,IF(AND($K30&gt;0,$J30=""),"&lt;- Neįvesta pora ties rezultatu " &amp; X$8,""))</f>
        <v/>
      </c>
      <c r="Y30" s="94" t="str">
        <f t="shared" ref="Y30:Y35" si="26">IF(AND(J30&lt;&gt;"",L30&lt;&gt;"",LEFT(J30,1)&lt;&gt;LEFT(L30,1)),"&lt;- NELEGALUS keitimas " &amp; Y$8,IF(COUNTIF(L$29:L$35,L30)&gt;2,"&lt;- Per daug žaidėjų poroje " &amp; Y$8,IF(AND($M30&gt;0,$L30=""),"&lt;- Neįvesta pora ties rezultatu " &amp; Y$8,"")))</f>
        <v/>
      </c>
    </row>
    <row r="31" spans="1:25" ht="17.25" customHeight="1" x14ac:dyDescent="0.3">
      <c r="A31" s="65" t="str">
        <f>IFERROR(INDEX(Protokolas!$A$33:$A$39,MATCH(ROW()-28,Protokolas!$A$33:$A$39,0)),"")</f>
        <v/>
      </c>
      <c r="B31" s="90" t="str">
        <f>IF(A31="","",INDEX(Protokolas!$B$33:$H$39,MATCH($A31,Protokolas!$A$33:$A$39,0),1))</f>
        <v/>
      </c>
      <c r="C31" s="58" t="str">
        <f>IF(A31="","",INDEX(Protokolas!$I$33:$I$39,MATCH($A31,Protokolas!$A$33:$A$39,0),1))</f>
        <v/>
      </c>
      <c r="D31" s="108"/>
      <c r="E31" s="114"/>
      <c r="F31" s="109"/>
      <c r="G31" s="114"/>
      <c r="H31" s="110"/>
      <c r="I31" s="114"/>
      <c r="J31" s="109"/>
      <c r="K31" s="114"/>
      <c r="L31" s="109"/>
      <c r="M31" s="114"/>
      <c r="N31" s="139" t="str">
        <f t="shared" si="19"/>
        <v/>
      </c>
      <c r="O31" s="116" t="str">
        <f t="shared" si="20"/>
        <v/>
      </c>
      <c r="P31" s="54" t="str">
        <f t="shared" si="21"/>
        <v/>
      </c>
      <c r="Q31" s="93">
        <f>L39</f>
        <v>0</v>
      </c>
      <c r="R31" s="93">
        <f>SUM(Q$27:Q31)</f>
        <v>0</v>
      </c>
      <c r="U31" s="94" t="str">
        <f t="shared" si="22"/>
        <v/>
      </c>
      <c r="V31" s="94" t="str">
        <f t="shared" si="23"/>
        <v/>
      </c>
      <c r="W31" s="94" t="str">
        <f t="shared" si="24"/>
        <v/>
      </c>
      <c r="X31" s="94" t="str">
        <f t="shared" si="25"/>
        <v/>
      </c>
      <c r="Y31" s="94" t="str">
        <f t="shared" si="26"/>
        <v/>
      </c>
    </row>
    <row r="32" spans="1:25" ht="17.25" customHeight="1" x14ac:dyDescent="0.3">
      <c r="A32" s="65" t="str">
        <f>IFERROR(INDEX(Protokolas!$A$33:$A$39,MATCH(ROW()-28,Protokolas!$A$33:$A$39,0)),"")</f>
        <v/>
      </c>
      <c r="B32" s="90" t="str">
        <f>IF(A32="","",INDEX(Protokolas!$B$33:$H$39,MATCH($A32,Protokolas!$A$33:$A$39,0),1))</f>
        <v/>
      </c>
      <c r="C32" s="58" t="str">
        <f>IF(A32="","",INDEX(Protokolas!$I$33:$I$39,MATCH($A32,Protokolas!$A$33:$A$39,0),1))</f>
        <v/>
      </c>
      <c r="D32" s="108"/>
      <c r="E32" s="114"/>
      <c r="F32" s="109"/>
      <c r="G32" s="114"/>
      <c r="H32" s="110"/>
      <c r="I32" s="114"/>
      <c r="J32" s="109"/>
      <c r="K32" s="114"/>
      <c r="L32" s="109"/>
      <c r="M32" s="114"/>
      <c r="N32" s="139" t="str">
        <f t="shared" si="19"/>
        <v/>
      </c>
      <c r="O32" s="116" t="str">
        <f t="shared" si="20"/>
        <v/>
      </c>
      <c r="P32" s="54" t="str">
        <f t="shared" si="21"/>
        <v/>
      </c>
      <c r="U32" s="94" t="str">
        <f t="shared" si="22"/>
        <v/>
      </c>
      <c r="V32" s="94" t="str">
        <f t="shared" si="23"/>
        <v/>
      </c>
      <c r="W32" s="94" t="str">
        <f t="shared" si="24"/>
        <v/>
      </c>
      <c r="X32" s="94" t="str">
        <f t="shared" si="25"/>
        <v/>
      </c>
      <c r="Y32" s="94" t="str">
        <f t="shared" si="26"/>
        <v/>
      </c>
    </row>
    <row r="33" spans="1:25" ht="17.25" customHeight="1" x14ac:dyDescent="0.3">
      <c r="A33" s="65" t="str">
        <f>IFERROR(INDEX(Protokolas!$A$33:$A$39,MATCH(ROW()-28,Protokolas!$A$33:$A$39,0)),"")</f>
        <v/>
      </c>
      <c r="B33" s="90" t="str">
        <f>IF(A33="","",INDEX(Protokolas!$B$33:$H$39,MATCH($A33,Protokolas!$A$33:$A$39,0),1))</f>
        <v/>
      </c>
      <c r="C33" s="58" t="str">
        <f>IF(A33="","",INDEX(Protokolas!$I$33:$I$39,MATCH($A33,Protokolas!$A$33:$A$39,0),1))</f>
        <v/>
      </c>
      <c r="D33" s="108"/>
      <c r="E33" s="114"/>
      <c r="F33" s="109"/>
      <c r="G33" s="114"/>
      <c r="H33" s="110"/>
      <c r="I33" s="114"/>
      <c r="J33" s="109"/>
      <c r="K33" s="115"/>
      <c r="L33" s="109"/>
      <c r="M33" s="114"/>
      <c r="N33" s="139" t="str">
        <f t="shared" si="19"/>
        <v/>
      </c>
      <c r="O33" s="116" t="str">
        <f t="shared" si="20"/>
        <v/>
      </c>
      <c r="P33" s="54" t="str">
        <f t="shared" si="21"/>
        <v/>
      </c>
      <c r="U33" s="94" t="str">
        <f t="shared" si="22"/>
        <v/>
      </c>
      <c r="V33" s="94" t="str">
        <f t="shared" si="23"/>
        <v/>
      </c>
      <c r="W33" s="94" t="str">
        <f t="shared" si="24"/>
        <v/>
      </c>
      <c r="X33" s="94" t="str">
        <f t="shared" si="25"/>
        <v/>
      </c>
      <c r="Y33" s="94" t="str">
        <f t="shared" si="26"/>
        <v/>
      </c>
    </row>
    <row r="34" spans="1:25" ht="17.25" customHeight="1" x14ac:dyDescent="0.3">
      <c r="A34" s="65" t="str">
        <f>IFERROR(INDEX(Protokolas!$A$33:$A$39,MATCH(ROW()-28,Protokolas!$A$33:$A$39,0)),"")</f>
        <v/>
      </c>
      <c r="B34" s="90" t="str">
        <f>IF(A34="","",INDEX(Protokolas!$B$33:$H$39,MATCH($A34,Protokolas!$A$33:$A$39,0),1))</f>
        <v/>
      </c>
      <c r="C34" s="58" t="str">
        <f>IF(A34="","",INDEX(Protokolas!$I$33:$I$39,MATCH($A34,Protokolas!$A$33:$A$39,0),1))</f>
        <v/>
      </c>
      <c r="D34" s="108"/>
      <c r="E34" s="114"/>
      <c r="F34" s="109"/>
      <c r="G34" s="114"/>
      <c r="H34" s="110"/>
      <c r="I34" s="114"/>
      <c r="J34" s="109"/>
      <c r="K34" s="114"/>
      <c r="L34" s="109"/>
      <c r="M34" s="114"/>
      <c r="N34" s="139" t="str">
        <f t="shared" si="19"/>
        <v/>
      </c>
      <c r="O34" s="116" t="str">
        <f t="shared" si="20"/>
        <v/>
      </c>
      <c r="P34" s="54" t="str">
        <f t="shared" si="21"/>
        <v/>
      </c>
      <c r="U34" s="94" t="str">
        <f t="shared" si="22"/>
        <v/>
      </c>
      <c r="V34" s="94" t="str">
        <f t="shared" si="23"/>
        <v/>
      </c>
      <c r="W34" s="94" t="str">
        <f t="shared" si="24"/>
        <v/>
      </c>
      <c r="X34" s="94" t="str">
        <f t="shared" si="25"/>
        <v/>
      </c>
      <c r="Y34" s="94" t="str">
        <f t="shared" si="26"/>
        <v/>
      </c>
    </row>
    <row r="35" spans="1:25" ht="17.25" customHeight="1" x14ac:dyDescent="0.3">
      <c r="A35" s="123" t="str">
        <f>IFERROR(INDEX(Protokolas!$A$33:$A$39,MATCH(ROW()-28,Protokolas!$A$33:$A$39,0)),"")</f>
        <v/>
      </c>
      <c r="B35" s="124" t="str">
        <f>IF(A35="","",INDEX(Protokolas!$B$33:$H$39,MATCH($A35,Protokolas!$A$33:$A$39,0),1))</f>
        <v/>
      </c>
      <c r="C35" s="125" t="str">
        <f>IF(A35="","",INDEX(Protokolas!$I$33:$I$39,MATCH($A35,Protokolas!$A$33:$A$39,0),1))</f>
        <v/>
      </c>
      <c r="D35" s="126"/>
      <c r="E35" s="127"/>
      <c r="F35" s="128"/>
      <c r="G35" s="127"/>
      <c r="H35" s="129"/>
      <c r="I35" s="127"/>
      <c r="J35" s="128"/>
      <c r="K35" s="127"/>
      <c r="L35" s="128"/>
      <c r="M35" s="127"/>
      <c r="N35" s="139" t="str">
        <f t="shared" si="19"/>
        <v/>
      </c>
      <c r="O35" s="130" t="str">
        <f t="shared" si="20"/>
        <v/>
      </c>
      <c r="P35" s="54" t="str">
        <f t="shared" si="21"/>
        <v/>
      </c>
      <c r="U35" s="94" t="str">
        <f t="shared" si="22"/>
        <v/>
      </c>
      <c r="V35" s="94" t="str">
        <f t="shared" si="23"/>
        <v/>
      </c>
      <c r="W35" s="94" t="str">
        <f t="shared" si="24"/>
        <v/>
      </c>
      <c r="X35" s="94" t="str">
        <f t="shared" si="25"/>
        <v/>
      </c>
      <c r="Y35" s="94" t="str">
        <f t="shared" si="26"/>
        <v/>
      </c>
    </row>
    <row r="36" spans="1:25" ht="17.25" customHeight="1" x14ac:dyDescent="0.3">
      <c r="A36" s="131"/>
      <c r="B36" s="175" t="s">
        <v>9</v>
      </c>
      <c r="C36" s="200"/>
      <c r="D36" s="196">
        <f>SUMIFS($E$29:$E$35,$D$29:$D$35,"1*")+SUMIFS($C$29:$C$35,$D$29:$D$35,"1*",$E$29:$E$35,"&gt;0")</f>
        <v>0</v>
      </c>
      <c r="E36" s="196"/>
      <c r="F36" s="197">
        <f>SUMIFS($G$29:$G$35,$F$29:$F$35,"1*")+SUMIFS($C$29:$C$35,$F$29:$F$35,"1*",$G$29:$G$35,"&gt;0")</f>
        <v>0</v>
      </c>
      <c r="G36" s="197"/>
      <c r="H36" s="196">
        <f>SUMIFS($I$29:$I$35,$H$29:$H$35,"1*")+SUMIFS($C$29:$C$35,$H$29:$H$35,"1*",$I$29:$I$35,"&gt;0")</f>
        <v>0</v>
      </c>
      <c r="I36" s="196"/>
      <c r="J36" s="196">
        <f>SUMIFS($K$29:$K$35,$J$29:$J$35,"1*")+SUMIFS($C$29:$C$35,$J$29:$J$35,"1*",$K$29:$K$35,"&gt;0")</f>
        <v>0</v>
      </c>
      <c r="K36" s="196"/>
      <c r="L36" s="197">
        <f>SUMIFS($M$29:$M$35,$L$29:$L$35,"1*")+SUMIFS($C$29:$C$35,$L$29:$L$35,"1*",$M$29:$M$35,"&gt;0")</f>
        <v>0</v>
      </c>
      <c r="M36" s="197"/>
      <c r="N36" s="263">
        <f>SUM(D38:M38)</f>
        <v>0</v>
      </c>
      <c r="O36" s="258" t="str">
        <f>IF(N36=0,"",N36/COUNTA(E29:E35,G29:G35,I29:I35,K29:K35,M29:M35))</f>
        <v/>
      </c>
    </row>
    <row r="37" spans="1:25" ht="17.25" customHeight="1" x14ac:dyDescent="0.3">
      <c r="A37" s="117"/>
      <c r="B37" s="185" t="s">
        <v>10</v>
      </c>
      <c r="C37" s="204"/>
      <c r="D37" s="197">
        <f>SUMIFS($E$29:$E$35,$D$29:$D$35,"2*")+SUMIFS($C$29:$C$35,$D$29:$D$35,"2*",$E$29:$E$35,"&gt;0")</f>
        <v>0</v>
      </c>
      <c r="E37" s="197"/>
      <c r="F37" s="196">
        <f>SUMIFS($G$29:$G$35,$F$29:$F$35,"2*")+SUMIFS($C$29:$C$35,$F$29:$F$35,"2*",$G$29:$G$35,"&gt;0")</f>
        <v>0</v>
      </c>
      <c r="G37" s="196"/>
      <c r="H37" s="197">
        <f>SUMIFS($I$29:$I$35,$H$29:$H$35,"2*")+SUMIFS($C$29:$C$35,$H$29:$H$35,"2*",$I$29:$I$35,"&gt;0")</f>
        <v>0</v>
      </c>
      <c r="I37" s="197"/>
      <c r="J37" s="197">
        <f>SUMIFS($K$29:$K$35,$J$29:$J$35,"2*")+SUMIFS($C$29:$C$35,$J$29:$J$35,"2*",$K$29:$K$35,"&gt;0")</f>
        <v>0</v>
      </c>
      <c r="K37" s="197"/>
      <c r="L37" s="196">
        <f>SUMIFS($M$29:$M$35,$L$29:$L$35,"2*")+SUMIFS($C$29:$C$35,$L$29:$L$35,"2*",$M$29:$M$35,"&gt;0")</f>
        <v>0</v>
      </c>
      <c r="M37" s="196"/>
      <c r="N37" s="264"/>
      <c r="O37" s="259"/>
    </row>
    <row r="38" spans="1:25" ht="18.75" customHeight="1" x14ac:dyDescent="0.3">
      <c r="A38" s="118"/>
      <c r="B38" s="205" t="s">
        <v>64</v>
      </c>
      <c r="C38" s="206"/>
      <c r="D38" s="203">
        <f>SUM(D36:E37)</f>
        <v>0</v>
      </c>
      <c r="E38" s="203"/>
      <c r="F38" s="203">
        <f>SUM(F36:G37)</f>
        <v>0</v>
      </c>
      <c r="G38" s="203"/>
      <c r="H38" s="203">
        <f>SUM(H36:I37)</f>
        <v>0</v>
      </c>
      <c r="I38" s="203"/>
      <c r="J38" s="203">
        <f>SUM(J36:K37)</f>
        <v>0</v>
      </c>
      <c r="K38" s="203"/>
      <c r="L38" s="203">
        <f>SUM(L36:M37)</f>
        <v>0</v>
      </c>
      <c r="M38" s="203"/>
      <c r="N38" s="265"/>
      <c r="O38" s="259"/>
    </row>
    <row r="39" spans="1:25" ht="18.75" customHeight="1" x14ac:dyDescent="0.3">
      <c r="A39" s="119"/>
      <c r="B39" s="177" t="s">
        <v>12</v>
      </c>
      <c r="C39" s="201"/>
      <c r="D39" s="202">
        <f>D38-D19</f>
        <v>0</v>
      </c>
      <c r="E39" s="202"/>
      <c r="F39" s="202">
        <f t="shared" ref="F39" si="27">F38-F19</f>
        <v>0</v>
      </c>
      <c r="G39" s="202"/>
      <c r="H39" s="202">
        <f t="shared" ref="H39" si="28">H38-H19</f>
        <v>0</v>
      </c>
      <c r="I39" s="202"/>
      <c r="J39" s="202">
        <f t="shared" ref="J39" si="29">J38-J19</f>
        <v>0</v>
      </c>
      <c r="K39" s="202"/>
      <c r="L39" s="202">
        <f t="shared" ref="L39" si="30">L38-L19</f>
        <v>0</v>
      </c>
      <c r="M39" s="202"/>
      <c r="N39" s="101">
        <f>N36-N17</f>
        <v>0</v>
      </c>
      <c r="O39" s="260">
        <f>SUM(D43:N43)</f>
        <v>0</v>
      </c>
    </row>
    <row r="40" spans="1:25" ht="15" hidden="1" customHeight="1" x14ac:dyDescent="0.3">
      <c r="A40" s="120"/>
      <c r="B40" s="188" t="s">
        <v>13</v>
      </c>
      <c r="C40" s="189"/>
      <c r="D40" s="207">
        <f>IF(D36=0,0,IF(D36&gt;D17,2,IF(D36=D17,1,0)))</f>
        <v>0</v>
      </c>
      <c r="E40" s="207"/>
      <c r="F40" s="207">
        <f>IF(F36=0,0,IF(F36&gt;F18,2,IF(F36=F18,1,0)))</f>
        <v>0</v>
      </c>
      <c r="G40" s="207"/>
      <c r="H40" s="207">
        <f t="shared" ref="H40:H41" si="31">IF(H36=0,0,IF(H36&gt;H17,2,IF(H36=H17,1,0)))</f>
        <v>0</v>
      </c>
      <c r="I40" s="207"/>
      <c r="J40" s="207">
        <f t="shared" ref="J40:J41" si="32">IF(J36=0,0,IF(J36&gt;J17,2,IF(J36=J17,1,0)))</f>
        <v>0</v>
      </c>
      <c r="K40" s="207"/>
      <c r="L40" s="207">
        <f>IF(L36=0,0,IF(L36&gt;L18,2,IF(L36=L18,1,0)))</f>
        <v>0</v>
      </c>
      <c r="M40" s="207"/>
      <c r="N40" s="99" t="s">
        <v>34</v>
      </c>
      <c r="O40" s="261"/>
    </row>
    <row r="41" spans="1:25" ht="15" hidden="1" customHeight="1" x14ac:dyDescent="0.3">
      <c r="A41" s="120"/>
      <c r="B41" s="188" t="s">
        <v>14</v>
      </c>
      <c r="C41" s="189"/>
      <c r="D41" s="207">
        <f t="shared" ref="D41" si="33">IF(D37=0,0,IF(D37&gt;D18,2,IF(D37=D18,1,0)))</f>
        <v>0</v>
      </c>
      <c r="E41" s="207"/>
      <c r="F41" s="207">
        <f>IF(F37=0,0,IF(F37&gt;F17,2,IF(F37=F17,1,0)))</f>
        <v>0</v>
      </c>
      <c r="G41" s="207"/>
      <c r="H41" s="207">
        <f t="shared" si="31"/>
        <v>0</v>
      </c>
      <c r="I41" s="207"/>
      <c r="J41" s="207">
        <f t="shared" si="32"/>
        <v>0</v>
      </c>
      <c r="K41" s="207"/>
      <c r="L41" s="207">
        <f>IF(L37=0,0,IF(L37&gt;L17,2,IF(L37=L17,1,0)))</f>
        <v>0</v>
      </c>
      <c r="M41" s="207"/>
      <c r="N41" s="100"/>
      <c r="O41" s="261"/>
    </row>
    <row r="42" spans="1:25" ht="12.75" hidden="1" customHeight="1" x14ac:dyDescent="0.3">
      <c r="A42" s="120"/>
      <c r="B42" s="188" t="s">
        <v>36</v>
      </c>
      <c r="C42" s="189"/>
      <c r="D42" s="207">
        <f>IF(D38=0,0,IF(D38&gt;D19,2,IF(D38=D19,1,0)))</f>
        <v>0</v>
      </c>
      <c r="E42" s="207"/>
      <c r="F42" s="207">
        <f>IF(F38=0,0,IF(F38&gt;F19,2,IF(F38=F19,1,0)))</f>
        <v>0</v>
      </c>
      <c r="G42" s="207"/>
      <c r="H42" s="207">
        <f>IF(H38=0,0,IF(H38&gt;H19,2,IF(H38=H19,1,0)))</f>
        <v>0</v>
      </c>
      <c r="I42" s="207"/>
      <c r="J42" s="207">
        <f>IF(J38=0,0,IF(J38&gt;J19,2,IF(J38=J19,1,0)))</f>
        <v>0</v>
      </c>
      <c r="K42" s="207"/>
      <c r="L42" s="207">
        <f>IF(L38=0,0,IF(L38&gt;L19,2,IF(L38=L19,1,0)))</f>
        <v>0</v>
      </c>
      <c r="M42" s="207"/>
      <c r="N42" s="98">
        <f>N43</f>
        <v>0</v>
      </c>
      <c r="O42" s="261"/>
    </row>
    <row r="43" spans="1:25" ht="20.25" customHeight="1" x14ac:dyDescent="0.3">
      <c r="A43" s="121"/>
      <c r="B43" s="192" t="s">
        <v>16</v>
      </c>
      <c r="C43" s="193"/>
      <c r="D43" s="208">
        <f>SUM(D40:D42)</f>
        <v>0</v>
      </c>
      <c r="E43" s="208"/>
      <c r="F43" s="208">
        <f t="shared" ref="F43" si="34">SUM(F40:F42)</f>
        <v>0</v>
      </c>
      <c r="G43" s="208"/>
      <c r="H43" s="208">
        <f t="shared" ref="H43" si="35">SUM(H40:H42)</f>
        <v>0</v>
      </c>
      <c r="I43" s="208"/>
      <c r="J43" s="208">
        <f t="shared" ref="J43" si="36">SUM(J40:J42)</f>
        <v>0</v>
      </c>
      <c r="K43" s="208"/>
      <c r="L43" s="208">
        <f t="shared" ref="L43" si="37">SUM(L40:L42)</f>
        <v>0</v>
      </c>
      <c r="M43" s="208"/>
      <c r="N43" s="122">
        <f>IF(SUM(D24:M24)+SUM(D43:M43)&lt;30,0,IF(N36&gt;N17,6,IF(N36=N17,3,0)))</f>
        <v>0</v>
      </c>
      <c r="O43" s="262"/>
    </row>
    <row r="44" spans="1:25" ht="20.25" customHeight="1" x14ac:dyDescent="0.3">
      <c r="A44" s="66"/>
      <c r="B44" s="67"/>
      <c r="C44" s="67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3"/>
    </row>
    <row r="45" spans="1:25" ht="19.5" customHeight="1" x14ac:dyDescent="0.3">
      <c r="A45" s="66"/>
      <c r="B45" s="67"/>
      <c r="C45" s="67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3"/>
    </row>
    <row r="46" spans="1:25" ht="19.5" customHeight="1" x14ac:dyDescent="0.3">
      <c r="A46" s="66"/>
      <c r="B46" s="67"/>
      <c r="C46" s="67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3"/>
    </row>
    <row r="47" spans="1:25" ht="19.5" customHeight="1" x14ac:dyDescent="0.3">
      <c r="A47" s="66"/>
      <c r="B47" s="67"/>
      <c r="C47" s="67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3"/>
    </row>
    <row r="48" spans="1:25" ht="19.5" customHeight="1" x14ac:dyDescent="0.3">
      <c r="A48" s="66"/>
      <c r="B48" s="67"/>
      <c r="C48" s="67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9"/>
    </row>
    <row r="49" spans="1:23" ht="19.5" customHeight="1" x14ac:dyDescent="0.3">
      <c r="A49" s="66"/>
      <c r="B49" s="67"/>
      <c r="C49" s="67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9"/>
    </row>
    <row r="50" spans="1:23" ht="17.25" customHeight="1" x14ac:dyDescent="0.3">
      <c r="A50" s="70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1"/>
      <c r="O50" s="71"/>
    </row>
    <row r="51" spans="1:23" s="59" customFormat="1" ht="22.5" customHeight="1" x14ac:dyDescent="0.3">
      <c r="A51" s="150" t="str">
        <f>A1</f>
        <v>Lietuvos boulingo C lyga</v>
      </c>
      <c r="B51" s="150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04"/>
      <c r="Q51" s="93"/>
      <c r="R51" s="93"/>
      <c r="U51" s="106"/>
      <c r="V51" s="106"/>
      <c r="W51" s="106"/>
    </row>
    <row r="52" spans="1:23" ht="17.25" customHeight="1" x14ac:dyDescent="0.3">
      <c r="A52" s="62"/>
      <c r="B52" s="62"/>
      <c r="C52" s="209">
        <f>Protokolas!F12</f>
        <v>0</v>
      </c>
      <c r="D52" s="209"/>
      <c r="E52" s="209"/>
      <c r="F52" s="209"/>
      <c r="G52" s="209"/>
      <c r="H52" s="209"/>
      <c r="I52" s="209"/>
      <c r="J52" s="209"/>
      <c r="K52" s="210">
        <f>Protokolas!F10</f>
        <v>0</v>
      </c>
      <c r="L52" s="210"/>
      <c r="M52" s="62"/>
      <c r="N52" s="61"/>
      <c r="O52" s="61"/>
    </row>
    <row r="53" spans="1:23" ht="7.5" customHeight="1" x14ac:dyDescent="0.3">
      <c r="M53" s="61"/>
      <c r="N53" s="61"/>
      <c r="O53" s="61"/>
    </row>
    <row r="54" spans="1:23" ht="17.25" customHeight="1" x14ac:dyDescent="0.3">
      <c r="B54" s="142" t="s">
        <v>35</v>
      </c>
      <c r="C54" s="211">
        <f>C4</f>
        <v>0</v>
      </c>
      <c r="D54" s="212"/>
      <c r="E54" s="212"/>
      <c r="F54" s="212"/>
      <c r="G54" s="212"/>
      <c r="H54" s="212"/>
      <c r="I54" s="212"/>
      <c r="J54" s="212"/>
      <c r="K54" s="154">
        <f>K4</f>
        <v>0</v>
      </c>
      <c r="L54" s="155"/>
      <c r="M54" s="63"/>
      <c r="N54" s="61"/>
      <c r="O54" s="61"/>
    </row>
    <row r="55" spans="1:23" ht="17.25" customHeight="1" x14ac:dyDescent="0.3">
      <c r="B55" s="142" t="s">
        <v>15</v>
      </c>
      <c r="C55" s="213">
        <f>C5</f>
        <v>0</v>
      </c>
      <c r="D55" s="214"/>
      <c r="E55" s="214"/>
      <c r="F55" s="214"/>
      <c r="G55" s="214"/>
      <c r="H55" s="214"/>
      <c r="I55" s="214"/>
      <c r="J55" s="214"/>
      <c r="K55" s="158">
        <f>K5</f>
        <v>0</v>
      </c>
      <c r="L55" s="159"/>
      <c r="M55" s="63"/>
      <c r="N55" s="61"/>
      <c r="O55" s="61"/>
    </row>
    <row r="56" spans="1:23" ht="9" customHeight="1" x14ac:dyDescent="0.3">
      <c r="A56" s="61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</row>
    <row r="57" spans="1:23" ht="17.25" customHeight="1" x14ac:dyDescent="0.3">
      <c r="A57" s="227"/>
      <c r="B57" s="229" t="s">
        <v>37</v>
      </c>
      <c r="C57" s="230"/>
      <c r="D57" s="233" t="s">
        <v>38</v>
      </c>
      <c r="E57" s="234"/>
      <c r="F57" s="237" t="s">
        <v>39</v>
      </c>
      <c r="G57" s="238"/>
      <c r="H57" s="238"/>
      <c r="I57" s="238"/>
      <c r="J57" s="238"/>
      <c r="K57" s="238"/>
      <c r="L57" s="238"/>
      <c r="M57" s="239"/>
      <c r="N57" s="215" t="s">
        <v>40</v>
      </c>
      <c r="O57" s="215" t="s">
        <v>41</v>
      </c>
      <c r="Q57" s="95"/>
      <c r="R57" s="95"/>
    </row>
    <row r="58" spans="1:23" ht="17.25" customHeight="1" x14ac:dyDescent="0.3">
      <c r="A58" s="228"/>
      <c r="B58" s="231"/>
      <c r="C58" s="232"/>
      <c r="D58" s="235"/>
      <c r="E58" s="236"/>
      <c r="F58" s="240" t="s">
        <v>42</v>
      </c>
      <c r="G58" s="241"/>
      <c r="H58" s="240" t="s">
        <v>191</v>
      </c>
      <c r="I58" s="241"/>
      <c r="J58" s="240" t="s">
        <v>11</v>
      </c>
      <c r="K58" s="241"/>
      <c r="L58" s="242" t="s">
        <v>41</v>
      </c>
      <c r="M58" s="243"/>
      <c r="N58" s="216"/>
      <c r="O58" s="216"/>
    </row>
    <row r="59" spans="1:23" customFormat="1" ht="7.5" customHeight="1" x14ac:dyDescent="0.3">
      <c r="P59" s="105"/>
      <c r="Q59" s="93"/>
      <c r="R59" s="93"/>
      <c r="U59" s="107"/>
      <c r="V59" s="107"/>
      <c r="W59" s="107"/>
    </row>
    <row r="60" spans="1:23" ht="21.75" customHeight="1" x14ac:dyDescent="0.3">
      <c r="A60" s="217" t="str">
        <f>A7</f>
        <v>Namų komanda</v>
      </c>
      <c r="B60" s="218"/>
      <c r="C60" s="219">
        <f>C7</f>
        <v>0</v>
      </c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20"/>
    </row>
    <row r="61" spans="1:23" ht="20.25" customHeight="1" x14ac:dyDescent="0.3">
      <c r="A61" s="65" t="str">
        <f t="shared" ref="A61:B67" si="38">A10</f>
        <v/>
      </c>
      <c r="B61" s="221" t="str">
        <f t="shared" si="38"/>
        <v/>
      </c>
      <c r="C61" s="222"/>
      <c r="D61" s="223" t="str">
        <f t="shared" ref="D61:D67" si="39">IF($B61="","",IF($D10&gt;0,1,0)+IF($F10&gt;0,1,0)+IF($H10&gt;0,1,0)+IF($J10&gt;0,1,0)+IF($L10&gt;0,1,0))</f>
        <v/>
      </c>
      <c r="E61" s="224"/>
      <c r="F61" s="223" t="str">
        <f t="shared" ref="F61:F67" si="40">IF($B61="","",IF(LEFT(D10,1)="1",D$21,0)+IF(LEFT(D10,1)="2",D$22,0)+IF(LEFT(F10,1)="1",F$21,0)+IF(LEFT(F10,1)="2",F$22,0)+IF(LEFT(H10,1)="1",H$21,0)+IF(LEFT(H10,1)="2",H$22,0)+IF(LEFT(J10,1)="1",J$21,0)+IF(LEFT(J10,1)="2",J$22,0)+IF(LEFT(L10,1)="1",L$21,0)+IF(LEFT(L10,1)="2",L$22,0))</f>
        <v/>
      </c>
      <c r="G61" s="224"/>
      <c r="H61" s="223" t="str">
        <f t="shared" ref="H61:H67" si="41">IF($B61="","",IF($D10&gt;0,$D$23,0)+IF($F10&gt;0,$F$23,0)+IF($H10&gt;0,$H$23,0)+IF($J10&gt;0,$J$23,0)+IF($L10&gt;0,$L$23,0))</f>
        <v/>
      </c>
      <c r="I61" s="224"/>
      <c r="J61" s="223" t="str">
        <f>IF($B61="","",SUM(F61:I61))</f>
        <v/>
      </c>
      <c r="K61" s="224"/>
      <c r="L61" s="225" t="str">
        <f>IF($B61="","",IF(D61&gt;0,J61/D61,0))</f>
        <v/>
      </c>
      <c r="M61" s="226"/>
      <c r="N61" s="135" t="str">
        <f t="shared" ref="N61:O67" si="42">N10</f>
        <v/>
      </c>
      <c r="O61" s="136" t="str">
        <f t="shared" si="42"/>
        <v/>
      </c>
    </row>
    <row r="62" spans="1:23" ht="20.25" customHeight="1" x14ac:dyDescent="0.3">
      <c r="A62" s="65" t="str">
        <f t="shared" si="38"/>
        <v/>
      </c>
      <c r="B62" s="246" t="str">
        <f t="shared" si="38"/>
        <v/>
      </c>
      <c r="C62" s="247"/>
      <c r="D62" s="248" t="str">
        <f t="shared" si="39"/>
        <v/>
      </c>
      <c r="E62" s="249"/>
      <c r="F62" s="248" t="str">
        <f t="shared" si="40"/>
        <v/>
      </c>
      <c r="G62" s="249"/>
      <c r="H62" s="248" t="str">
        <f t="shared" si="41"/>
        <v/>
      </c>
      <c r="I62" s="249"/>
      <c r="J62" s="248" t="str">
        <f t="shared" ref="J62:J67" si="43">IF($B62="","",SUM(F62:I62))</f>
        <v/>
      </c>
      <c r="K62" s="249"/>
      <c r="L62" s="250" t="str">
        <f t="shared" ref="L62:L67" si="44">IF($B62="","",IF(D62&gt;0,J62/D62,0))</f>
        <v/>
      </c>
      <c r="M62" s="251"/>
      <c r="N62" s="135" t="str">
        <f t="shared" si="42"/>
        <v/>
      </c>
      <c r="O62" s="136" t="str">
        <f t="shared" si="42"/>
        <v/>
      </c>
    </row>
    <row r="63" spans="1:23" ht="20.25" customHeight="1" x14ac:dyDescent="0.3">
      <c r="A63" s="65" t="str">
        <f t="shared" si="38"/>
        <v/>
      </c>
      <c r="B63" s="244" t="str">
        <f t="shared" si="38"/>
        <v/>
      </c>
      <c r="C63" s="245"/>
      <c r="D63" s="223" t="str">
        <f t="shared" si="39"/>
        <v/>
      </c>
      <c r="E63" s="224"/>
      <c r="F63" s="223" t="str">
        <f t="shared" si="40"/>
        <v/>
      </c>
      <c r="G63" s="224"/>
      <c r="H63" s="223" t="str">
        <f t="shared" si="41"/>
        <v/>
      </c>
      <c r="I63" s="224"/>
      <c r="J63" s="223" t="str">
        <f t="shared" si="43"/>
        <v/>
      </c>
      <c r="K63" s="224"/>
      <c r="L63" s="225" t="str">
        <f t="shared" si="44"/>
        <v/>
      </c>
      <c r="M63" s="226"/>
      <c r="N63" s="135" t="str">
        <f t="shared" si="42"/>
        <v/>
      </c>
      <c r="O63" s="136" t="str">
        <f t="shared" si="42"/>
        <v/>
      </c>
    </row>
    <row r="64" spans="1:23" ht="20.25" customHeight="1" x14ac:dyDescent="0.3">
      <c r="A64" s="65" t="str">
        <f t="shared" si="38"/>
        <v/>
      </c>
      <c r="B64" s="246" t="str">
        <f t="shared" si="38"/>
        <v/>
      </c>
      <c r="C64" s="247"/>
      <c r="D64" s="248" t="str">
        <f t="shared" si="39"/>
        <v/>
      </c>
      <c r="E64" s="249"/>
      <c r="F64" s="248" t="str">
        <f t="shared" si="40"/>
        <v/>
      </c>
      <c r="G64" s="249"/>
      <c r="H64" s="248" t="str">
        <f t="shared" si="41"/>
        <v/>
      </c>
      <c r="I64" s="249"/>
      <c r="J64" s="248" t="str">
        <f t="shared" si="43"/>
        <v/>
      </c>
      <c r="K64" s="249"/>
      <c r="L64" s="250" t="str">
        <f t="shared" si="44"/>
        <v/>
      </c>
      <c r="M64" s="251"/>
      <c r="N64" s="135" t="str">
        <f t="shared" si="42"/>
        <v/>
      </c>
      <c r="O64" s="136" t="str">
        <f t="shared" si="42"/>
        <v/>
      </c>
    </row>
    <row r="65" spans="1:23" ht="20.25" customHeight="1" x14ac:dyDescent="0.3">
      <c r="A65" s="65" t="str">
        <f t="shared" si="38"/>
        <v/>
      </c>
      <c r="B65" s="244" t="str">
        <f t="shared" si="38"/>
        <v/>
      </c>
      <c r="C65" s="245"/>
      <c r="D65" s="223" t="str">
        <f t="shared" si="39"/>
        <v/>
      </c>
      <c r="E65" s="224"/>
      <c r="F65" s="223" t="str">
        <f t="shared" si="40"/>
        <v/>
      </c>
      <c r="G65" s="224"/>
      <c r="H65" s="223" t="str">
        <f t="shared" si="41"/>
        <v/>
      </c>
      <c r="I65" s="224"/>
      <c r="J65" s="223" t="str">
        <f t="shared" si="43"/>
        <v/>
      </c>
      <c r="K65" s="224"/>
      <c r="L65" s="225" t="str">
        <f t="shared" si="44"/>
        <v/>
      </c>
      <c r="M65" s="226"/>
      <c r="N65" s="135" t="str">
        <f t="shared" si="42"/>
        <v/>
      </c>
      <c r="O65" s="136" t="str">
        <f t="shared" si="42"/>
        <v/>
      </c>
    </row>
    <row r="66" spans="1:23" ht="20.25" customHeight="1" x14ac:dyDescent="0.3">
      <c r="A66" s="65" t="str">
        <f t="shared" si="38"/>
        <v/>
      </c>
      <c r="B66" s="246" t="str">
        <f t="shared" si="38"/>
        <v/>
      </c>
      <c r="C66" s="247"/>
      <c r="D66" s="248" t="str">
        <f t="shared" si="39"/>
        <v/>
      </c>
      <c r="E66" s="249"/>
      <c r="F66" s="248" t="str">
        <f t="shared" si="40"/>
        <v/>
      </c>
      <c r="G66" s="249"/>
      <c r="H66" s="248" t="str">
        <f t="shared" si="41"/>
        <v/>
      </c>
      <c r="I66" s="249"/>
      <c r="J66" s="248" t="str">
        <f t="shared" si="43"/>
        <v/>
      </c>
      <c r="K66" s="249"/>
      <c r="L66" s="250" t="str">
        <f t="shared" si="44"/>
        <v/>
      </c>
      <c r="M66" s="251"/>
      <c r="N66" s="135" t="str">
        <f t="shared" si="42"/>
        <v/>
      </c>
      <c r="O66" s="136" t="str">
        <f t="shared" si="42"/>
        <v/>
      </c>
      <c r="Q66" s="95"/>
      <c r="R66" s="95"/>
    </row>
    <row r="67" spans="1:23" ht="20.25" customHeight="1" x14ac:dyDescent="0.3">
      <c r="A67" s="65" t="str">
        <f t="shared" si="38"/>
        <v/>
      </c>
      <c r="B67" s="252" t="str">
        <f t="shared" si="38"/>
        <v/>
      </c>
      <c r="C67" s="253"/>
      <c r="D67" s="254" t="str">
        <f t="shared" si="39"/>
        <v/>
      </c>
      <c r="E67" s="255"/>
      <c r="F67" s="254" t="str">
        <f t="shared" si="40"/>
        <v/>
      </c>
      <c r="G67" s="255"/>
      <c r="H67" s="254" t="str">
        <f t="shared" si="41"/>
        <v/>
      </c>
      <c r="I67" s="255"/>
      <c r="J67" s="254" t="str">
        <f t="shared" si="43"/>
        <v/>
      </c>
      <c r="K67" s="255"/>
      <c r="L67" s="256" t="str">
        <f t="shared" si="44"/>
        <v/>
      </c>
      <c r="M67" s="257"/>
      <c r="N67" s="137" t="str">
        <f t="shared" si="42"/>
        <v/>
      </c>
      <c r="O67" s="138" t="str">
        <f t="shared" si="42"/>
        <v/>
      </c>
    </row>
    <row r="68" spans="1:23" customFormat="1" ht="7.5" customHeight="1" x14ac:dyDescent="0.3">
      <c r="P68" s="105"/>
      <c r="Q68" s="93"/>
      <c r="R68" s="93"/>
      <c r="U68" s="107"/>
      <c r="V68" s="107"/>
      <c r="W68" s="107"/>
    </row>
    <row r="69" spans="1:23" ht="21.75" customHeight="1" x14ac:dyDescent="0.3">
      <c r="A69" s="217" t="str">
        <f>A26</f>
        <v>Svečių komanda</v>
      </c>
      <c r="B69" s="218"/>
      <c r="C69" s="219">
        <f>C26</f>
        <v>0</v>
      </c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20"/>
    </row>
    <row r="70" spans="1:23" ht="20.25" customHeight="1" x14ac:dyDescent="0.3">
      <c r="A70" s="65" t="str">
        <f t="shared" ref="A70:B76" si="45">A29</f>
        <v/>
      </c>
      <c r="B70" s="244" t="str">
        <f t="shared" si="45"/>
        <v/>
      </c>
      <c r="C70" s="245"/>
      <c r="D70" s="223" t="str">
        <f t="shared" ref="D70:D76" si="46">IF($B70="","",IF($D29&gt;0,1,0)+IF($F29&gt;0,1,0)+IF($H29&gt;0,1,0)+IF($J29&gt;0,1,0)+IF($L29&gt;0,1,0))</f>
        <v/>
      </c>
      <c r="E70" s="224"/>
      <c r="F70" s="223" t="str">
        <f t="shared" ref="F70:F76" si="47">IF($B70="","",IF(LEFT(D29,1)="1",D$40,0)+IF(LEFT(D29,1)="2",D$41,0)+IF(LEFT(F29,1)="1",F$40,0)+IF(LEFT(F29,1)="2",F$41,0)+IF(LEFT(H29,1)="1",H$40,0)+IF(LEFT(H29,1)="2",H$41,0)+IF(LEFT(J29,1)="1",J$40,0)+IF(LEFT(J29,1)="2",J$41,0)+IF(LEFT(L29,1)="1",L$40,0)+IF(LEFT(L29,1)="2",L$41,0))</f>
        <v/>
      </c>
      <c r="G70" s="224"/>
      <c r="H70" s="223" t="str">
        <f t="shared" ref="H70:H76" si="48">IF($B70="","",IF($D29&gt;0,$D$42,0)+IF($F29&gt;0,$F$42,0)+IF($H29&gt;0,$H$42,0)+IF($J29&gt;0,$J$42,0)+IF($L29&gt;0,$L$42,0))</f>
        <v/>
      </c>
      <c r="I70" s="224"/>
      <c r="J70" s="223" t="str">
        <f>IF($B70="","",SUM(F70:I70))</f>
        <v/>
      </c>
      <c r="K70" s="224"/>
      <c r="L70" s="225" t="str">
        <f>IF($B70="","",IF(D70&gt;0,J70/D70,0))</f>
        <v/>
      </c>
      <c r="M70" s="226"/>
      <c r="N70" s="135" t="str">
        <f>N29</f>
        <v/>
      </c>
      <c r="O70" s="136" t="str">
        <f>O29</f>
        <v/>
      </c>
    </row>
    <row r="71" spans="1:23" ht="20.25" customHeight="1" x14ac:dyDescent="0.3">
      <c r="A71" s="65" t="str">
        <f t="shared" si="45"/>
        <v/>
      </c>
      <c r="B71" s="246" t="str">
        <f t="shared" si="45"/>
        <v/>
      </c>
      <c r="C71" s="247"/>
      <c r="D71" s="248" t="str">
        <f t="shared" si="46"/>
        <v/>
      </c>
      <c r="E71" s="249"/>
      <c r="F71" s="248" t="str">
        <f t="shared" si="47"/>
        <v/>
      </c>
      <c r="G71" s="249"/>
      <c r="H71" s="248" t="str">
        <f t="shared" si="48"/>
        <v/>
      </c>
      <c r="I71" s="249"/>
      <c r="J71" s="248" t="str">
        <f t="shared" ref="J71:J76" si="49">IF($B71="","",SUM(F71:I71))</f>
        <v/>
      </c>
      <c r="K71" s="249"/>
      <c r="L71" s="250" t="str">
        <f t="shared" ref="L71:L76" si="50">IF($B71="","",IF(D71&gt;0,J71/D71,0))</f>
        <v/>
      </c>
      <c r="M71" s="251"/>
      <c r="N71" s="135" t="str">
        <f t="shared" ref="N71:O76" si="51">N30</f>
        <v/>
      </c>
      <c r="O71" s="136" t="str">
        <f t="shared" si="51"/>
        <v/>
      </c>
    </row>
    <row r="72" spans="1:23" ht="20.25" customHeight="1" x14ac:dyDescent="0.3">
      <c r="A72" s="65" t="str">
        <f t="shared" si="45"/>
        <v/>
      </c>
      <c r="B72" s="244" t="str">
        <f t="shared" si="45"/>
        <v/>
      </c>
      <c r="C72" s="245"/>
      <c r="D72" s="223" t="str">
        <f t="shared" si="46"/>
        <v/>
      </c>
      <c r="E72" s="224"/>
      <c r="F72" s="223" t="str">
        <f t="shared" si="47"/>
        <v/>
      </c>
      <c r="G72" s="224"/>
      <c r="H72" s="223" t="str">
        <f t="shared" si="48"/>
        <v/>
      </c>
      <c r="I72" s="224"/>
      <c r="J72" s="223" t="str">
        <f t="shared" si="49"/>
        <v/>
      </c>
      <c r="K72" s="224"/>
      <c r="L72" s="225" t="str">
        <f t="shared" si="50"/>
        <v/>
      </c>
      <c r="M72" s="226"/>
      <c r="N72" s="135" t="str">
        <f t="shared" si="51"/>
        <v/>
      </c>
      <c r="O72" s="136" t="str">
        <f t="shared" si="51"/>
        <v/>
      </c>
    </row>
    <row r="73" spans="1:23" ht="20.25" customHeight="1" x14ac:dyDescent="0.3">
      <c r="A73" s="65" t="str">
        <f t="shared" si="45"/>
        <v/>
      </c>
      <c r="B73" s="246" t="str">
        <f t="shared" si="45"/>
        <v/>
      </c>
      <c r="C73" s="247"/>
      <c r="D73" s="248" t="str">
        <f t="shared" si="46"/>
        <v/>
      </c>
      <c r="E73" s="249"/>
      <c r="F73" s="248" t="str">
        <f t="shared" si="47"/>
        <v/>
      </c>
      <c r="G73" s="249"/>
      <c r="H73" s="248" t="str">
        <f t="shared" si="48"/>
        <v/>
      </c>
      <c r="I73" s="249"/>
      <c r="J73" s="248" t="str">
        <f t="shared" si="49"/>
        <v/>
      </c>
      <c r="K73" s="249"/>
      <c r="L73" s="250" t="str">
        <f t="shared" si="50"/>
        <v/>
      </c>
      <c r="M73" s="251"/>
      <c r="N73" s="135" t="str">
        <f t="shared" si="51"/>
        <v/>
      </c>
      <c r="O73" s="136" t="str">
        <f t="shared" si="51"/>
        <v/>
      </c>
    </row>
    <row r="74" spans="1:23" ht="20.25" customHeight="1" x14ac:dyDescent="0.3">
      <c r="A74" s="65" t="str">
        <f t="shared" si="45"/>
        <v/>
      </c>
      <c r="B74" s="244" t="str">
        <f t="shared" si="45"/>
        <v/>
      </c>
      <c r="C74" s="245"/>
      <c r="D74" s="223" t="str">
        <f t="shared" si="46"/>
        <v/>
      </c>
      <c r="E74" s="224"/>
      <c r="F74" s="223" t="str">
        <f t="shared" si="47"/>
        <v/>
      </c>
      <c r="G74" s="224"/>
      <c r="H74" s="223" t="str">
        <f t="shared" si="48"/>
        <v/>
      </c>
      <c r="I74" s="224"/>
      <c r="J74" s="223" t="str">
        <f t="shared" si="49"/>
        <v/>
      </c>
      <c r="K74" s="224"/>
      <c r="L74" s="225" t="str">
        <f t="shared" si="50"/>
        <v/>
      </c>
      <c r="M74" s="226"/>
      <c r="N74" s="135" t="str">
        <f t="shared" si="51"/>
        <v/>
      </c>
      <c r="O74" s="136" t="str">
        <f t="shared" si="51"/>
        <v/>
      </c>
    </row>
    <row r="75" spans="1:23" ht="20.25" customHeight="1" x14ac:dyDescent="0.3">
      <c r="A75" s="65" t="str">
        <f t="shared" si="45"/>
        <v/>
      </c>
      <c r="B75" s="246" t="str">
        <f t="shared" si="45"/>
        <v/>
      </c>
      <c r="C75" s="247"/>
      <c r="D75" s="248" t="str">
        <f t="shared" si="46"/>
        <v/>
      </c>
      <c r="E75" s="249"/>
      <c r="F75" s="248" t="str">
        <f t="shared" si="47"/>
        <v/>
      </c>
      <c r="G75" s="249"/>
      <c r="H75" s="248" t="str">
        <f t="shared" si="48"/>
        <v/>
      </c>
      <c r="I75" s="249"/>
      <c r="J75" s="248" t="str">
        <f t="shared" si="49"/>
        <v/>
      </c>
      <c r="K75" s="249"/>
      <c r="L75" s="250" t="str">
        <f t="shared" si="50"/>
        <v/>
      </c>
      <c r="M75" s="251"/>
      <c r="N75" s="135" t="str">
        <f t="shared" si="51"/>
        <v/>
      </c>
      <c r="O75" s="136" t="str">
        <f t="shared" si="51"/>
        <v/>
      </c>
    </row>
    <row r="76" spans="1:23" ht="20.25" customHeight="1" x14ac:dyDescent="0.3">
      <c r="A76" s="65" t="str">
        <f t="shared" si="45"/>
        <v/>
      </c>
      <c r="B76" s="252" t="str">
        <f t="shared" si="45"/>
        <v/>
      </c>
      <c r="C76" s="253"/>
      <c r="D76" s="254" t="str">
        <f t="shared" si="46"/>
        <v/>
      </c>
      <c r="E76" s="255"/>
      <c r="F76" s="254" t="str">
        <f t="shared" si="47"/>
        <v/>
      </c>
      <c r="G76" s="255"/>
      <c r="H76" s="254" t="str">
        <f t="shared" si="48"/>
        <v/>
      </c>
      <c r="I76" s="255"/>
      <c r="J76" s="254" t="str">
        <f t="shared" si="49"/>
        <v/>
      </c>
      <c r="K76" s="255"/>
      <c r="L76" s="256" t="str">
        <f t="shared" si="50"/>
        <v/>
      </c>
      <c r="M76" s="257"/>
      <c r="N76" s="137" t="str">
        <f t="shared" si="51"/>
        <v/>
      </c>
      <c r="O76" s="138" t="str">
        <f t="shared" si="51"/>
        <v/>
      </c>
    </row>
    <row r="79" spans="1:23" x14ac:dyDescent="0.3">
      <c r="B79" s="60" t="s">
        <v>192</v>
      </c>
    </row>
    <row r="80" spans="1:23" x14ac:dyDescent="0.3">
      <c r="B80" s="60" t="s">
        <v>192</v>
      </c>
    </row>
  </sheetData>
  <sheetProtection algorithmName="SHA-512" hashValue="NuFe9k1rJGkvxkpuE+DdkGfukL6cF3fcDjfREGgZcPZtwbLRRH/kQo964DLEhqRB4DKCFwpZi6yofoQN8jgRPA==" saltValue="FtHKKLvlVxYWK+M0RtBhIw==" spinCount="100000" sheet="1" objects="1" selectLockedCells="1"/>
  <mergeCells count="237">
    <mergeCell ref="O17:O19"/>
    <mergeCell ref="O20:O24"/>
    <mergeCell ref="N17:N19"/>
    <mergeCell ref="O36:O38"/>
    <mergeCell ref="N36:N38"/>
    <mergeCell ref="O39:O43"/>
    <mergeCell ref="B76:C76"/>
    <mergeCell ref="D76:E76"/>
    <mergeCell ref="F76:G76"/>
    <mergeCell ref="H76:I76"/>
    <mergeCell ref="J76:K76"/>
    <mergeCell ref="L76:M76"/>
    <mergeCell ref="B75:C75"/>
    <mergeCell ref="D75:E75"/>
    <mergeCell ref="F75:G75"/>
    <mergeCell ref="H75:I75"/>
    <mergeCell ref="J75:K75"/>
    <mergeCell ref="L75:M75"/>
    <mergeCell ref="B74:C74"/>
    <mergeCell ref="D74:E74"/>
    <mergeCell ref="F74:G74"/>
    <mergeCell ref="H74:I74"/>
    <mergeCell ref="J74:K74"/>
    <mergeCell ref="L74:M74"/>
    <mergeCell ref="B73:C73"/>
    <mergeCell ref="D73:E73"/>
    <mergeCell ref="F73:G73"/>
    <mergeCell ref="H73:I73"/>
    <mergeCell ref="J73:K73"/>
    <mergeCell ref="L73:M73"/>
    <mergeCell ref="B72:C72"/>
    <mergeCell ref="D72:E72"/>
    <mergeCell ref="F72:G72"/>
    <mergeCell ref="H72:I72"/>
    <mergeCell ref="J72:K72"/>
    <mergeCell ref="L72:M72"/>
    <mergeCell ref="B71:C71"/>
    <mergeCell ref="D71:E71"/>
    <mergeCell ref="F71:G71"/>
    <mergeCell ref="H71:I71"/>
    <mergeCell ref="J71:K71"/>
    <mergeCell ref="L71:M71"/>
    <mergeCell ref="A69:B69"/>
    <mergeCell ref="C69:O69"/>
    <mergeCell ref="B70:C70"/>
    <mergeCell ref="D70:E70"/>
    <mergeCell ref="F70:G70"/>
    <mergeCell ref="H70:I70"/>
    <mergeCell ref="J70:K70"/>
    <mergeCell ref="L70:M70"/>
    <mergeCell ref="B67:C67"/>
    <mergeCell ref="D67:E67"/>
    <mergeCell ref="F67:G67"/>
    <mergeCell ref="H67:I67"/>
    <mergeCell ref="J67:K67"/>
    <mergeCell ref="L67:M67"/>
    <mergeCell ref="B66:C66"/>
    <mergeCell ref="D66:E66"/>
    <mergeCell ref="F66:G66"/>
    <mergeCell ref="H66:I66"/>
    <mergeCell ref="J66:K66"/>
    <mergeCell ref="L66:M66"/>
    <mergeCell ref="B65:C65"/>
    <mergeCell ref="D65:E65"/>
    <mergeCell ref="F65:G65"/>
    <mergeCell ref="H65:I65"/>
    <mergeCell ref="J65:K65"/>
    <mergeCell ref="L65:M65"/>
    <mergeCell ref="B64:C64"/>
    <mergeCell ref="D64:E64"/>
    <mergeCell ref="F64:G64"/>
    <mergeCell ref="H64:I64"/>
    <mergeCell ref="J64:K64"/>
    <mergeCell ref="L64:M64"/>
    <mergeCell ref="B63:C63"/>
    <mergeCell ref="D63:E63"/>
    <mergeCell ref="F63:G63"/>
    <mergeCell ref="H63:I63"/>
    <mergeCell ref="J63:K63"/>
    <mergeCell ref="L63:M63"/>
    <mergeCell ref="B62:C62"/>
    <mergeCell ref="D62:E62"/>
    <mergeCell ref="F62:G62"/>
    <mergeCell ref="H62:I62"/>
    <mergeCell ref="J62:K62"/>
    <mergeCell ref="L62:M62"/>
    <mergeCell ref="A60:B60"/>
    <mergeCell ref="C60:O60"/>
    <mergeCell ref="B61:C61"/>
    <mergeCell ref="D61:E61"/>
    <mergeCell ref="F61:G61"/>
    <mergeCell ref="H61:I61"/>
    <mergeCell ref="J61:K61"/>
    <mergeCell ref="L61:M61"/>
    <mergeCell ref="A57:A58"/>
    <mergeCell ref="B57:C58"/>
    <mergeCell ref="D57:E58"/>
    <mergeCell ref="F57:M57"/>
    <mergeCell ref="F58:G58"/>
    <mergeCell ref="H58:I58"/>
    <mergeCell ref="J58:K58"/>
    <mergeCell ref="L58:M58"/>
    <mergeCell ref="A51:O51"/>
    <mergeCell ref="C52:J52"/>
    <mergeCell ref="K52:L52"/>
    <mergeCell ref="C54:J54"/>
    <mergeCell ref="K54:L54"/>
    <mergeCell ref="C55:J55"/>
    <mergeCell ref="K55:L55"/>
    <mergeCell ref="N57:N58"/>
    <mergeCell ref="O57:O58"/>
    <mergeCell ref="B43:C43"/>
    <mergeCell ref="D43:E43"/>
    <mergeCell ref="F43:G43"/>
    <mergeCell ref="H43:I43"/>
    <mergeCell ref="J43:K43"/>
    <mergeCell ref="L43:M43"/>
    <mergeCell ref="B42:C42"/>
    <mergeCell ref="D42:E42"/>
    <mergeCell ref="F42:G42"/>
    <mergeCell ref="H42:I42"/>
    <mergeCell ref="J42:K42"/>
    <mergeCell ref="L42:M42"/>
    <mergeCell ref="B41:C41"/>
    <mergeCell ref="D41:E41"/>
    <mergeCell ref="F41:G41"/>
    <mergeCell ref="H41:I41"/>
    <mergeCell ref="J41:K41"/>
    <mergeCell ref="L41:M41"/>
    <mergeCell ref="B40:C40"/>
    <mergeCell ref="D40:E40"/>
    <mergeCell ref="F40:G40"/>
    <mergeCell ref="H40:I40"/>
    <mergeCell ref="J40:K40"/>
    <mergeCell ref="L40:M40"/>
    <mergeCell ref="B39:C39"/>
    <mergeCell ref="D39:E39"/>
    <mergeCell ref="F39:G39"/>
    <mergeCell ref="H39:I39"/>
    <mergeCell ref="J39:K39"/>
    <mergeCell ref="L39:M39"/>
    <mergeCell ref="D37:E37"/>
    <mergeCell ref="F37:G37"/>
    <mergeCell ref="H37:I37"/>
    <mergeCell ref="J37:K37"/>
    <mergeCell ref="L37:M37"/>
    <mergeCell ref="D38:E38"/>
    <mergeCell ref="F38:G38"/>
    <mergeCell ref="H38:I38"/>
    <mergeCell ref="J38:K38"/>
    <mergeCell ref="L38:M38"/>
    <mergeCell ref="B37:C37"/>
    <mergeCell ref="B38:C38"/>
    <mergeCell ref="N27:N28"/>
    <mergeCell ref="O27:O28"/>
    <mergeCell ref="D36:E36"/>
    <mergeCell ref="F36:G36"/>
    <mergeCell ref="H36:I36"/>
    <mergeCell ref="J36:K36"/>
    <mergeCell ref="L36:M36"/>
    <mergeCell ref="A26:B26"/>
    <mergeCell ref="C26:O26"/>
    <mergeCell ref="A27:A28"/>
    <mergeCell ref="B27:B28"/>
    <mergeCell ref="C27:C28"/>
    <mergeCell ref="D27:E27"/>
    <mergeCell ref="F27:G27"/>
    <mergeCell ref="H27:I27"/>
    <mergeCell ref="J27:K27"/>
    <mergeCell ref="L27:M27"/>
    <mergeCell ref="B36:C36"/>
    <mergeCell ref="B24:C24"/>
    <mergeCell ref="D24:E24"/>
    <mergeCell ref="F24:G24"/>
    <mergeCell ref="H24:I24"/>
    <mergeCell ref="J24:K24"/>
    <mergeCell ref="L24:M24"/>
    <mergeCell ref="B23:C23"/>
    <mergeCell ref="D23:E23"/>
    <mergeCell ref="F23:G23"/>
    <mergeCell ref="H23:I23"/>
    <mergeCell ref="J23:K23"/>
    <mergeCell ref="L23:M23"/>
    <mergeCell ref="B22:C22"/>
    <mergeCell ref="D22:E22"/>
    <mergeCell ref="F22:G22"/>
    <mergeCell ref="H22:I22"/>
    <mergeCell ref="J22:K22"/>
    <mergeCell ref="L22:M22"/>
    <mergeCell ref="B21:C21"/>
    <mergeCell ref="D21:E21"/>
    <mergeCell ref="F21:G21"/>
    <mergeCell ref="H21:I21"/>
    <mergeCell ref="J21:K21"/>
    <mergeCell ref="L21:M21"/>
    <mergeCell ref="B20:C20"/>
    <mergeCell ref="D20:E20"/>
    <mergeCell ref="F20:G20"/>
    <mergeCell ref="H20:I20"/>
    <mergeCell ref="J20:K20"/>
    <mergeCell ref="L20:M20"/>
    <mergeCell ref="D18:E18"/>
    <mergeCell ref="F18:G18"/>
    <mergeCell ref="H18:I18"/>
    <mergeCell ref="J18:K18"/>
    <mergeCell ref="L18:M18"/>
    <mergeCell ref="D19:E19"/>
    <mergeCell ref="F19:G19"/>
    <mergeCell ref="H19:I19"/>
    <mergeCell ref="J19:K19"/>
    <mergeCell ref="L19:M19"/>
    <mergeCell ref="B18:C18"/>
    <mergeCell ref="B19:C19"/>
    <mergeCell ref="A1:O1"/>
    <mergeCell ref="K2:L2"/>
    <mergeCell ref="C4:J4"/>
    <mergeCell ref="K4:L4"/>
    <mergeCell ref="C5:J5"/>
    <mergeCell ref="K5:L5"/>
    <mergeCell ref="N8:N9"/>
    <mergeCell ref="O8:O9"/>
    <mergeCell ref="D17:E17"/>
    <mergeCell ref="F17:G17"/>
    <mergeCell ref="H17:I17"/>
    <mergeCell ref="J17:K17"/>
    <mergeCell ref="L17:M17"/>
    <mergeCell ref="A7:B7"/>
    <mergeCell ref="C7:O7"/>
    <mergeCell ref="A8:A9"/>
    <mergeCell ref="B8:B9"/>
    <mergeCell ref="C8:C9"/>
    <mergeCell ref="D8:E8"/>
    <mergeCell ref="F8:G8"/>
    <mergeCell ref="H8:I8"/>
    <mergeCell ref="J8:K8"/>
    <mergeCell ref="L8:M8"/>
    <mergeCell ref="B17:C17"/>
  </mergeCells>
  <conditionalFormatting sqref="A10:C16">
    <cfRule type="expression" dxfId="60" priority="15">
      <formula>$N10=0</formula>
    </cfRule>
  </conditionalFormatting>
  <conditionalFormatting sqref="A29:C35">
    <cfRule type="expression" dxfId="59" priority="14">
      <formula>$N29=0</formula>
    </cfRule>
  </conditionalFormatting>
  <conditionalFormatting sqref="A61:M67">
    <cfRule type="expression" dxfId="58" priority="2">
      <formula>$N61=0</formula>
    </cfRule>
  </conditionalFormatting>
  <conditionalFormatting sqref="A70:M76">
    <cfRule type="expression" dxfId="57" priority="1">
      <formula>$N70=0</formula>
    </cfRule>
  </conditionalFormatting>
  <conditionalFormatting sqref="C10:C16 C29:C35">
    <cfRule type="expression" dxfId="56" priority="94">
      <formula>C10=0</formula>
    </cfRule>
  </conditionalFormatting>
  <conditionalFormatting sqref="D10:D16 D29:D35">
    <cfRule type="expression" dxfId="55" priority="89">
      <formula>$U10&lt;&gt;""</formula>
    </cfRule>
  </conditionalFormatting>
  <conditionalFormatting sqref="E10:E16 G10:G16 I10:I16 K10:K16 M10:M16 E29:E35 I29:I35 K29:K35">
    <cfRule type="expression" dxfId="54" priority="47">
      <formula>LEFT(D10,1)="2"</formula>
    </cfRule>
    <cfRule type="expression" dxfId="53" priority="48">
      <formula>LEFT(D10,1)="1"</formula>
    </cfRule>
  </conditionalFormatting>
  <conditionalFormatting sqref="E10:E16 G10:G16 I10:I16 K10:K16 M10:M16 O10:O16">
    <cfRule type="cellIs" dxfId="52" priority="102" operator="between">
      <formula>250</formula>
      <formula>299</formula>
    </cfRule>
    <cfRule type="cellIs" dxfId="51" priority="103" operator="between">
      <formula>200</formula>
      <formula>249</formula>
    </cfRule>
  </conditionalFormatting>
  <conditionalFormatting sqref="E10:E16 G10:G16 I10:I16 K10:K16 M10:M16">
    <cfRule type="cellIs" dxfId="50" priority="101" operator="greaterThanOrEqual">
      <formula>300</formula>
    </cfRule>
  </conditionalFormatting>
  <conditionalFormatting sqref="E29:E35 G29:G35 I29:I35 K29:K35 M29:M35 O29:O35">
    <cfRule type="cellIs" dxfId="49" priority="99" operator="between">
      <formula>250</formula>
      <formula>299</formula>
    </cfRule>
    <cfRule type="cellIs" dxfId="48" priority="100" operator="between">
      <formula>200</formula>
      <formula>249</formula>
    </cfRule>
  </conditionalFormatting>
  <conditionalFormatting sqref="E29:E35 G29:G35 I29:I35 K29:K35 M29:M35">
    <cfRule type="cellIs" dxfId="47" priority="98" operator="greaterThanOrEqual">
      <formula>300</formula>
    </cfRule>
  </conditionalFormatting>
  <conditionalFormatting sqref="F10:F16 F29:F35">
    <cfRule type="expression" dxfId="46" priority="88">
      <formula>$V10&lt;&gt;""</formula>
    </cfRule>
  </conditionalFormatting>
  <conditionalFormatting sqref="G29:G35 M29:M35">
    <cfRule type="expression" dxfId="45" priority="45">
      <formula>LEFT(F29,1)="1"</formula>
    </cfRule>
    <cfRule type="expression" dxfId="44" priority="46">
      <formula>LEFT(F29,1)="2"</formula>
    </cfRule>
  </conditionalFormatting>
  <conditionalFormatting sqref="H10:H16 H29:H35">
    <cfRule type="expression" dxfId="43" priority="87">
      <formula>$W10&lt;&gt;""</formula>
    </cfRule>
  </conditionalFormatting>
  <conditionalFormatting sqref="J10:J16 J29:J35">
    <cfRule type="expression" dxfId="42" priority="86">
      <formula>$X10&lt;&gt;""</formula>
    </cfRule>
  </conditionalFormatting>
  <conditionalFormatting sqref="L10:L16 L29:L35">
    <cfRule type="expression" dxfId="41" priority="85">
      <formula>$Y10&lt;&gt;""</formula>
    </cfRule>
  </conditionalFormatting>
  <conditionalFormatting sqref="P7">
    <cfRule type="expression" dxfId="40" priority="90">
      <formula>$P$7&lt;&gt;""</formula>
    </cfRule>
  </conditionalFormatting>
  <conditionalFormatting sqref="Q1:R1">
    <cfRule type="expression" priority="97">
      <formula>A1=1</formula>
    </cfRule>
  </conditionalFormatting>
  <dataValidations count="4">
    <dataValidation type="list" allowBlank="1" showInputMessage="1" showErrorMessage="1" sqref="D10:D16 F29:F35 J29:J35" xr:uid="{00000000-0002-0000-0000-000000000000}">
      <formula1>List1</formula1>
    </dataValidation>
    <dataValidation type="list" allowBlank="1" showInputMessage="1" showErrorMessage="1" errorTitle="Neteisinga pora" error="Pasirinkite porą iš sąrašo" sqref="F10:F16 H29:H35" xr:uid="{00000000-0002-0000-0000-000001000000}">
      <formula1>List2</formula1>
    </dataValidation>
    <dataValidation type="list" allowBlank="1" showInputMessage="1" showErrorMessage="1" errorTitle="Neteisinga pora" error="Pasirinkite porą iš sąrašo" sqref="H10:H16 L10:L16" xr:uid="{00000000-0002-0000-0000-000002000000}">
      <formula1>List3</formula1>
    </dataValidation>
    <dataValidation type="list" allowBlank="1" showInputMessage="1" showErrorMessage="1" sqref="J10:J16 D29:D35 L29:L35" xr:uid="{00000000-0002-0000-0000-000003000000}">
      <formula1>List4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headerFooter>
    <oddHeader>&amp;C&amp;G</oddHeader>
  </headerFooter>
  <ignoredErrors>
    <ignoredError sqref="F21:G22 F40:G41" formula="1"/>
  </ignoredError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3" id="{247E8867-D0DC-4A77-8E71-519867A37A1B}">
            <x14:iconSet iconSet="4Arrows" custom="1">
              <x14:cfvo type="percent">
                <xm:f>0</xm:f>
              </x14:cfvo>
              <x14:cfvo type="num">
                <xm:f>IF($D$17&gt;$D$36,$D$17,9999)</xm:f>
              </x14:cfvo>
              <x14:cfvo type="num">
                <xm:f>IF($D$17=$D$36,$D$17,9999)</xm:f>
              </x14:cfvo>
              <x14:cfvo type="num">
                <xm:f>IF(OR($D$17=0,$D$36=0),$D$17,9999)</xm:f>
              </x14:cfvo>
              <x14:cfIcon iconSet="3TrafficLights1" iconId="0"/>
              <x14:cfIcon iconSet="3TrafficLights1" iconId="2"/>
              <x14:cfIcon iconSet="3Triangles" iconId="1"/>
              <x14:cfIcon iconSet="NoIcons" iconId="0"/>
            </x14:iconSet>
          </x14:cfRule>
          <xm:sqref>D17</xm:sqref>
        </x14:conditionalFormatting>
        <x14:conditionalFormatting xmlns:xm="http://schemas.microsoft.com/office/excel/2006/main">
          <x14:cfRule type="iconSet" priority="37" id="{CC46BCB5-BB98-4892-AE3B-52C78D7AB72B}">
            <x14:iconSet iconSet="4Arrows" custom="1">
              <x14:cfvo type="percent">
                <xm:f>0</xm:f>
              </x14:cfvo>
              <x14:cfvo type="num">
                <xm:f>IF($D$18&gt;$D$37,$D$18,9999)</xm:f>
              </x14:cfvo>
              <x14:cfvo type="num">
                <xm:f>IF($D$18=$D$37,$D$18,9999)</xm:f>
              </x14:cfvo>
              <x14:cfvo type="num">
                <xm:f>IF(OR($D$18=0,$D$37=0),$D$18,9999)</xm:f>
              </x14:cfvo>
              <x14:cfIcon iconSet="3TrafficLights1" iconId="0"/>
              <x14:cfIcon iconSet="3TrafficLights1" iconId="2"/>
              <x14:cfIcon iconSet="3Triangles" iconId="1"/>
              <x14:cfIcon iconSet="NoIcons" iconId="0"/>
            </x14:iconSet>
          </x14:cfRule>
          <xm:sqref>D18</xm:sqref>
        </x14:conditionalFormatting>
        <x14:conditionalFormatting xmlns:xm="http://schemas.microsoft.com/office/excel/2006/main">
          <x14:cfRule type="iconSet" priority="7" id="{0712DC51-114B-4C4C-BA7F-4105CF7FDF21}">
            <x14:iconSet iconSet="4RedToBlack" custom="1">
              <x14:cfvo type="percent">
                <xm:f>0</xm:f>
              </x14:cfvo>
              <x14:cfvo type="num">
                <xm:f>IF($D$20&gt;0,$D$20,9999)</xm:f>
              </x14:cfvo>
              <x14:cfvo type="num">
                <xm:f>IF($D$20=0,$D$20,9999)</xm:f>
              </x14:cfvo>
              <x14:cfvo type="num">
                <xm:f>IF(OR($D$19=0,$D$38=0),$D$20,9999)</xm:f>
              </x14:cfvo>
              <x14:cfIcon iconSet="3TrafficLights1" iconId="0"/>
              <x14:cfIcon iconSet="3TrafficLights1" iconId="2"/>
              <x14:cfIcon iconSet="3Triangles" iconId="1"/>
              <x14:cfIcon iconSet="NoIcons" iconId="0"/>
            </x14:iconSet>
          </x14:cfRule>
          <xm:sqref>D20</xm:sqref>
        </x14:conditionalFormatting>
        <x14:conditionalFormatting xmlns:xm="http://schemas.microsoft.com/office/excel/2006/main">
          <x14:cfRule type="iconSet" priority="27" id="{2F2067FA-F693-4330-8E40-ECF298AF59EC}">
            <x14:iconSet iconSet="4Arrows" custom="1">
              <x14:cfvo type="percent">
                <xm:f>0</xm:f>
              </x14:cfvo>
              <x14:cfvo type="num">
                <xm:f>IF($D$36&gt;$D$17,$D$36,9999)</xm:f>
              </x14:cfvo>
              <x14:cfvo type="num">
                <xm:f>IF($D$17=$D$36,$D$36,9999)</xm:f>
              </x14:cfvo>
              <x14:cfvo type="num">
                <xm:f>IF(OR($D$17=0,$D$36=0),$D$36,9999)</xm:f>
              </x14:cfvo>
              <x14:cfIcon iconSet="3TrafficLights1" iconId="0"/>
              <x14:cfIcon iconSet="3TrafficLights1" iconId="2"/>
              <x14:cfIcon iconSet="3Triangles" iconId="1"/>
              <x14:cfIcon iconSet="NoIcons" iconId="0"/>
            </x14:iconSet>
          </x14:cfRule>
          <xm:sqref>D36</xm:sqref>
        </x14:conditionalFormatting>
        <x14:conditionalFormatting xmlns:xm="http://schemas.microsoft.com/office/excel/2006/main">
          <x14:cfRule type="iconSet" priority="22" id="{BBDE994A-E82A-4241-B17E-6BDE2F83F601}">
            <x14:iconSet iconSet="4Arrows" custom="1">
              <x14:cfvo type="percent">
                <xm:f>0</xm:f>
              </x14:cfvo>
              <x14:cfvo type="num">
                <xm:f>IF($D$37&gt;$D$18,$D$37,9999)</xm:f>
              </x14:cfvo>
              <x14:cfvo type="num">
                <xm:f>IF($D$18=$D$37,$D$18,9999)</xm:f>
              </x14:cfvo>
              <x14:cfvo type="num">
                <xm:f>IF(OR($D$18=0,$D$37=0),$D$37,9999)</xm:f>
              </x14:cfvo>
              <x14:cfIcon iconSet="3TrafficLights1" iconId="0"/>
              <x14:cfIcon iconSet="3TrafficLights1" iconId="2"/>
              <x14:cfIcon iconSet="3Triangles" iconId="1"/>
              <x14:cfIcon iconSet="NoIcons" iconId="0"/>
            </x14:iconSet>
          </x14:cfRule>
          <xm:sqref>D37</xm:sqref>
        </x14:conditionalFormatting>
        <x14:conditionalFormatting xmlns:xm="http://schemas.microsoft.com/office/excel/2006/main">
          <x14:cfRule type="iconSet" priority="13" id="{56E8E5B6-017C-426A-825D-6224163650F2}">
            <x14:iconSet iconSet="4RedToBlack" custom="1">
              <x14:cfvo type="percent">
                <xm:f>0</xm:f>
              </x14:cfvo>
              <x14:cfvo type="num">
                <xm:f>IF($D$39&gt;0,$D$39,9999)</xm:f>
              </x14:cfvo>
              <x14:cfvo type="num">
                <xm:f>IF($D$39=0,$D$39,9999)</xm:f>
              </x14:cfvo>
              <x14:cfvo type="num">
                <xm:f>IF(OR($D$19=0,$D$38=0),$D$39,9999)</xm:f>
              </x14:cfvo>
              <x14:cfIcon iconSet="3TrafficLights1" iconId="0"/>
              <x14:cfIcon iconSet="3TrafficLights1" iconId="2"/>
              <x14:cfIcon iconSet="3Triangles" iconId="1"/>
              <x14:cfIcon iconSet="NoIcons" iconId="0"/>
            </x14:iconSet>
          </x14:cfRule>
          <xm:sqref>D39</xm:sqref>
        </x14:conditionalFormatting>
        <x14:conditionalFormatting xmlns:xm="http://schemas.microsoft.com/office/excel/2006/main">
          <x14:cfRule type="iconSet" priority="41" id="{373C27B5-508D-4CAA-A07E-8E0FDE458E70}">
            <x14:iconSet iconSet="4TrafficLights" custom="1">
              <x14:cfvo type="percent">
                <xm:f>0</xm:f>
              </x14:cfvo>
              <x14:cfvo type="num">
                <xm:f>IF($F$17&gt;$F$37,$F$17,9999)</xm:f>
              </x14:cfvo>
              <x14:cfvo type="num">
                <xm:f>IF($F$17=$F$37,$F$17,9999)</xm:f>
              </x14:cfvo>
              <x14:cfvo type="num">
                <xm:f>IF(OR($F$17=0,$F$37=0),$F$17,9999)</xm:f>
              </x14:cfvo>
              <x14:cfIcon iconSet="3TrafficLights1" iconId="0"/>
              <x14:cfIcon iconSet="3TrafficLights1" iconId="2"/>
              <x14:cfIcon iconSet="3Triangles" iconId="1"/>
              <x14:cfIcon iconSet="NoIcons" iconId="0"/>
            </x14:iconSet>
          </x14:cfRule>
          <xm:sqref>F17</xm:sqref>
        </x14:conditionalFormatting>
        <x14:conditionalFormatting xmlns:xm="http://schemas.microsoft.com/office/excel/2006/main">
          <x14:cfRule type="iconSet" priority="34" id="{ACA8722F-5A60-4977-8223-635BDD28A4C3}">
            <x14:iconSet iconSet="4Arrows" custom="1">
              <x14:cfvo type="percent">
                <xm:f>0</xm:f>
              </x14:cfvo>
              <x14:cfvo type="num">
                <xm:f>IF($F$18&gt;$F$36,$F$18,9999)</xm:f>
              </x14:cfvo>
              <x14:cfvo type="num">
                <xm:f>IF($F$18=$F$36,$F$18,9999)</xm:f>
              </x14:cfvo>
              <x14:cfvo type="num">
                <xm:f>IF(OR($F$18=0,$F$36=0),$F$18,9999)</xm:f>
              </x14:cfvo>
              <x14:cfIcon iconSet="3TrafficLights1" iconId="0"/>
              <x14:cfIcon iconSet="3TrafficLights1" iconId="2"/>
              <x14:cfIcon iconSet="3Triangles" iconId="1"/>
              <x14:cfIcon iconSet="NoIcons" iconId="0"/>
            </x14:iconSet>
          </x14:cfRule>
          <xm:sqref>F18</xm:sqref>
        </x14:conditionalFormatting>
        <x14:conditionalFormatting xmlns:xm="http://schemas.microsoft.com/office/excel/2006/main">
          <x14:cfRule type="iconSet" priority="6" id="{BCBCE41D-90F2-45E8-956F-D5852C10D447}">
            <x14:iconSet iconSet="4RedToBlack" custom="1">
              <x14:cfvo type="percent">
                <xm:f>0</xm:f>
              </x14:cfvo>
              <x14:cfvo type="num">
                <xm:f>IF($F$20&gt;0,$F$20,9999)</xm:f>
              </x14:cfvo>
              <x14:cfvo type="num">
                <xm:f>IF($F$20=0,$F$20,9999)</xm:f>
              </x14:cfvo>
              <x14:cfvo type="num">
                <xm:f>IF(OR($F$19=0,$F$38=0),$F$20,9999)</xm:f>
              </x14:cfvo>
              <x14:cfIcon iconSet="3TrafficLights1" iconId="0"/>
              <x14:cfIcon iconSet="3TrafficLights1" iconId="2"/>
              <x14:cfIcon iconSet="3Triangles" iconId="1"/>
              <x14:cfIcon iconSet="NoIcons" iconId="0"/>
            </x14:iconSet>
          </x14:cfRule>
          <xm:sqref>F20</xm:sqref>
        </x14:conditionalFormatting>
        <x14:conditionalFormatting xmlns:xm="http://schemas.microsoft.com/office/excel/2006/main">
          <x14:cfRule type="iconSet" priority="21" id="{A79684CC-32DD-4DD7-858A-5DCA147EA814}">
            <x14:iconSet iconSet="4Arrows" custom="1">
              <x14:cfvo type="percent">
                <xm:f>0</xm:f>
              </x14:cfvo>
              <x14:cfvo type="num">
                <xm:f>IF($F$36&gt;$F$18,$F$36,9999)</xm:f>
              </x14:cfvo>
              <x14:cfvo type="num">
                <xm:f>IF($F$18=$F$36,$F$18,9999)</xm:f>
              </x14:cfvo>
              <x14:cfvo type="num">
                <xm:f>IF(OR($F$18=0,$F$36=0),$F$36,9999)</xm:f>
              </x14:cfvo>
              <x14:cfIcon iconSet="3TrafficLights1" iconId="0"/>
              <x14:cfIcon iconSet="3TrafficLights1" iconId="2"/>
              <x14:cfIcon iconSet="3Triangles" iconId="1"/>
              <x14:cfIcon iconSet="NoIcons" iconId="0"/>
            </x14:iconSet>
          </x14:cfRule>
          <xm:sqref>F36</xm:sqref>
        </x14:conditionalFormatting>
        <x14:conditionalFormatting xmlns:xm="http://schemas.microsoft.com/office/excel/2006/main">
          <x14:cfRule type="iconSet" priority="26" id="{E185D876-CA0E-4DE8-A9BC-A1A941686F8A}">
            <x14:iconSet iconSet="4TrafficLights" custom="1">
              <x14:cfvo type="percent">
                <xm:f>0</xm:f>
              </x14:cfvo>
              <x14:cfvo type="num">
                <xm:f>IF($F$37&gt;$F$17,$F$37,9999)</xm:f>
              </x14:cfvo>
              <x14:cfvo type="num">
                <xm:f>IF($F$17=$F$37,$F$17,9999)</xm:f>
              </x14:cfvo>
              <x14:cfvo type="num">
                <xm:f>IF(OR($F$17=0,$F$37=0),$F$37,9999)</xm:f>
              </x14:cfvo>
              <x14:cfIcon iconSet="3TrafficLights1" iconId="0"/>
              <x14:cfIcon iconSet="3TrafficLights1" iconId="2"/>
              <x14:cfIcon iconSet="3Triangles" iconId="1"/>
              <x14:cfIcon iconSet="NoIcons" iconId="0"/>
            </x14:iconSet>
          </x14:cfRule>
          <xm:sqref>F37</xm:sqref>
        </x14:conditionalFormatting>
        <x14:conditionalFormatting xmlns:xm="http://schemas.microsoft.com/office/excel/2006/main">
          <x14:cfRule type="iconSet" priority="12" id="{E3BE2FFA-36A6-42BA-953B-6C298132EFB6}">
            <x14:iconSet iconSet="4RedToBlack" custom="1">
              <x14:cfvo type="percent">
                <xm:f>0</xm:f>
              </x14:cfvo>
              <x14:cfvo type="num">
                <xm:f>IF($F$39&gt;0,$F$39,9999)</xm:f>
              </x14:cfvo>
              <x14:cfvo type="num">
                <xm:f>IF($F$39=0,$F$39,9999)</xm:f>
              </x14:cfvo>
              <x14:cfvo type="num">
                <xm:f>IF(OR($F$19=0,$F$38=0),$F$39,9999)</xm:f>
              </x14:cfvo>
              <x14:cfIcon iconSet="3TrafficLights1" iconId="0"/>
              <x14:cfIcon iconSet="3TrafficLights1" iconId="2"/>
              <x14:cfIcon iconSet="3Triangles" iconId="1"/>
              <x14:cfIcon iconSet="NoIcons" iconId="0"/>
            </x14:iconSet>
          </x14:cfRule>
          <xm:sqref>F39</xm:sqref>
        </x14:conditionalFormatting>
        <x14:conditionalFormatting xmlns:xm="http://schemas.microsoft.com/office/excel/2006/main">
          <x14:cfRule type="iconSet" priority="39" id="{44834D1A-8BDE-4607-87B5-FE3788FF023C}">
            <x14:iconSet iconSet="4Arrows" custom="1">
              <x14:cfvo type="percent">
                <xm:f>0</xm:f>
              </x14:cfvo>
              <x14:cfvo type="num">
                <xm:f>IF($H$17&gt;$H$36,$H$17,9999)</xm:f>
              </x14:cfvo>
              <x14:cfvo type="num">
                <xm:f>IF($H$17=$H$36,$H$17,9999)</xm:f>
              </x14:cfvo>
              <x14:cfvo type="num">
                <xm:f>IF(OR($H$17=0,$H$36=0),$H$17,9999)</xm:f>
              </x14:cfvo>
              <x14:cfIcon iconSet="3TrafficLights1" iconId="0"/>
              <x14:cfIcon iconSet="3TrafficLights1" iconId="2"/>
              <x14:cfIcon iconSet="3Triangles" iconId="1"/>
              <x14:cfIcon iconSet="NoIcons" iconId="0"/>
            </x14:iconSet>
          </x14:cfRule>
          <xm:sqref>H17</xm:sqref>
        </x14:conditionalFormatting>
        <x14:conditionalFormatting xmlns:xm="http://schemas.microsoft.com/office/excel/2006/main">
          <x14:cfRule type="iconSet" priority="36" id="{3279D4C0-31FC-42A6-9118-0C20FECB2658}">
            <x14:iconSet iconSet="4Arrows" custom="1">
              <x14:cfvo type="percent">
                <xm:f>0</xm:f>
              </x14:cfvo>
              <x14:cfvo type="num">
                <xm:f>IF($H$18&gt;$H$37,$H$18,9999)</xm:f>
              </x14:cfvo>
              <x14:cfvo type="num">
                <xm:f>IF($H$18=$H$37,$H$18,9999)</xm:f>
              </x14:cfvo>
              <x14:cfvo type="num">
                <xm:f>IF(OR($H$18=0,$H$37=0),$H$18,9999)</xm:f>
              </x14:cfvo>
              <x14:cfIcon iconSet="3TrafficLights1" iconId="0"/>
              <x14:cfIcon iconSet="3TrafficLights1" iconId="2"/>
              <x14:cfIcon iconSet="3Triangles" iconId="1"/>
              <x14:cfIcon iconSet="NoIcons" iconId="0"/>
            </x14:iconSet>
          </x14:cfRule>
          <xm:sqref>H18</xm:sqref>
        </x14:conditionalFormatting>
        <x14:conditionalFormatting xmlns:xm="http://schemas.microsoft.com/office/excel/2006/main">
          <x14:cfRule type="iconSet" priority="5" id="{04952C06-EA2B-483C-AB31-B2208289AC32}">
            <x14:iconSet iconSet="4RedToBlack" custom="1">
              <x14:cfvo type="percent">
                <xm:f>0</xm:f>
              </x14:cfvo>
              <x14:cfvo type="num">
                <xm:f>IF($H$20&gt;0,$H$20,9999)</xm:f>
              </x14:cfvo>
              <x14:cfvo type="num">
                <xm:f>IF($H$20=0,$H$20,9999)</xm:f>
              </x14:cfvo>
              <x14:cfvo type="num">
                <xm:f>IF(OR($H$19=0,$H$38=0),$H$20,9999)</xm:f>
              </x14:cfvo>
              <x14:cfIcon iconSet="3TrafficLights1" iconId="0"/>
              <x14:cfIcon iconSet="3TrafficLights1" iconId="2"/>
              <x14:cfIcon iconSet="3Triangles" iconId="1"/>
              <x14:cfIcon iconSet="NoIcons" iconId="0"/>
            </x14:iconSet>
          </x14:cfRule>
          <xm:sqref>H20</xm:sqref>
        </x14:conditionalFormatting>
        <x14:conditionalFormatting xmlns:xm="http://schemas.microsoft.com/office/excel/2006/main">
          <x14:cfRule type="iconSet" priority="25" id="{D7D38A7F-22EB-4FBA-AA52-CE6A23E4CFB3}">
            <x14:iconSet iconSet="4Arrows" custom="1">
              <x14:cfvo type="percent">
                <xm:f>0</xm:f>
              </x14:cfvo>
              <x14:cfvo type="num">
                <xm:f>IF($H$36&gt;$H$17,$H$36,9999)</xm:f>
              </x14:cfvo>
              <x14:cfvo type="num">
                <xm:f>IF($H$17=$H$36,$H$17,9999)</xm:f>
              </x14:cfvo>
              <x14:cfvo type="num">
                <xm:f>IF(OR($H$17=0,$H$36=0),$H$36,9999)</xm:f>
              </x14:cfvo>
              <x14:cfIcon iconSet="3TrafficLights1" iconId="0"/>
              <x14:cfIcon iconSet="3TrafficLights1" iconId="2"/>
              <x14:cfIcon iconSet="3Triangles" iconId="1"/>
              <x14:cfIcon iconSet="NoIcons" iconId="0"/>
            </x14:iconSet>
          </x14:cfRule>
          <xm:sqref>H36</xm:sqref>
        </x14:conditionalFormatting>
        <x14:conditionalFormatting xmlns:xm="http://schemas.microsoft.com/office/excel/2006/main">
          <x14:cfRule type="iconSet" priority="20" id="{7DB360F3-FCB1-43E9-AD1D-9C20DFB54F56}">
            <x14:iconSet iconSet="4Arrows" custom="1">
              <x14:cfvo type="percent">
                <xm:f>0</xm:f>
              </x14:cfvo>
              <x14:cfvo type="num">
                <xm:f>IF($H$37&gt;$H$18,$H$37,9999)</xm:f>
              </x14:cfvo>
              <x14:cfvo type="num">
                <xm:f>IF($H$18=$H$37,$H$18,9999)</xm:f>
              </x14:cfvo>
              <x14:cfvo type="num">
                <xm:f>IF(OR($H$18=0,$H$37=0),$H$37,9999)</xm:f>
              </x14:cfvo>
              <x14:cfIcon iconSet="3TrafficLights1" iconId="0"/>
              <x14:cfIcon iconSet="3TrafficLights1" iconId="2"/>
              <x14:cfIcon iconSet="3Triangles" iconId="1"/>
              <x14:cfIcon iconSet="NoIcons" iconId="0"/>
            </x14:iconSet>
          </x14:cfRule>
          <xm:sqref>H37</xm:sqref>
        </x14:conditionalFormatting>
        <x14:conditionalFormatting xmlns:xm="http://schemas.microsoft.com/office/excel/2006/main">
          <x14:cfRule type="iconSet" priority="10" id="{4E6DF2E3-42DB-47CD-B7AD-BD1502D998A7}">
            <x14:iconSet iconSet="4RedToBlack" custom="1">
              <x14:cfvo type="percent">
                <xm:f>0</xm:f>
              </x14:cfvo>
              <x14:cfvo type="num">
                <xm:f>IF($H$39&gt;0,$H$39,9999)</xm:f>
              </x14:cfvo>
              <x14:cfvo type="num">
                <xm:f>IF($H$39=0,$H$39,9999)</xm:f>
              </x14:cfvo>
              <x14:cfvo type="num">
                <xm:f>IF(OR($H$19=0,$H$38=0),$H$39,9999)</xm:f>
              </x14:cfvo>
              <x14:cfIcon iconSet="3TrafficLights1" iconId="0"/>
              <x14:cfIcon iconSet="3TrafficLights1" iconId="2"/>
              <x14:cfIcon iconSet="3Triangles" iconId="1"/>
              <x14:cfIcon iconSet="NoIcons" iconId="0"/>
            </x14:iconSet>
          </x14:cfRule>
          <xm:sqref>H39</xm:sqref>
        </x14:conditionalFormatting>
        <x14:conditionalFormatting xmlns:xm="http://schemas.microsoft.com/office/excel/2006/main">
          <x14:cfRule type="iconSet" priority="38" id="{9756D34A-A753-45A9-8B24-EDF8C25CAA1E}">
            <x14:iconSet iconSet="4Arrows" custom="1">
              <x14:cfvo type="percent">
                <xm:f>0</xm:f>
              </x14:cfvo>
              <x14:cfvo type="num">
                <xm:f>IF($J$17&gt;$J$36,$J$17,9999)</xm:f>
              </x14:cfvo>
              <x14:cfvo type="num">
                <xm:f>IF($J$17=$J$36,$J$17,9999)</xm:f>
              </x14:cfvo>
              <x14:cfvo type="num">
                <xm:f>IF(OR($J$17=0,$J$36=0),$J$17,9999)</xm:f>
              </x14:cfvo>
              <x14:cfIcon iconSet="3TrafficLights1" iconId="0"/>
              <x14:cfIcon iconSet="3TrafficLights1" iconId="2"/>
              <x14:cfIcon iconSet="3Triangles" iconId="1"/>
              <x14:cfIcon iconSet="NoIcons" iconId="0"/>
            </x14:iconSet>
          </x14:cfRule>
          <xm:sqref>J17</xm:sqref>
        </x14:conditionalFormatting>
        <x14:conditionalFormatting xmlns:xm="http://schemas.microsoft.com/office/excel/2006/main">
          <x14:cfRule type="iconSet" priority="35" id="{298E80B8-D6A8-48E7-8C8A-FDB48FC9D2A8}">
            <x14:iconSet iconSet="4Arrows" custom="1">
              <x14:cfvo type="percent">
                <xm:f>0</xm:f>
              </x14:cfvo>
              <x14:cfvo type="num">
                <xm:f>IF($J$18&gt;$J$37,$J$18,9999)</xm:f>
              </x14:cfvo>
              <x14:cfvo type="num">
                <xm:f>IF($J$18=$J$37,$J$18,9999)</xm:f>
              </x14:cfvo>
              <x14:cfvo type="num">
                <xm:f>IF(OR($J$18=0,$J$37=0),$J$18,9999)</xm:f>
              </x14:cfvo>
              <x14:cfIcon iconSet="3TrafficLights1" iconId="0"/>
              <x14:cfIcon iconSet="3TrafficLights1" iconId="2"/>
              <x14:cfIcon iconSet="3Triangles" iconId="1"/>
              <x14:cfIcon iconSet="NoIcons" iconId="0"/>
            </x14:iconSet>
          </x14:cfRule>
          <xm:sqref>J18</xm:sqref>
        </x14:conditionalFormatting>
        <x14:conditionalFormatting xmlns:xm="http://schemas.microsoft.com/office/excel/2006/main">
          <x14:cfRule type="iconSet" priority="4" id="{0FBA90EB-E6E2-49CF-955A-F3962473A24E}">
            <x14:iconSet iconSet="4RedToBlack" custom="1">
              <x14:cfvo type="percent">
                <xm:f>0</xm:f>
              </x14:cfvo>
              <x14:cfvo type="num">
                <xm:f>IF($J$20&gt;0,$J$20,9999)</xm:f>
              </x14:cfvo>
              <x14:cfvo type="num">
                <xm:f>IF($J$20=0,$J$20,9999)</xm:f>
              </x14:cfvo>
              <x14:cfvo type="num">
                <xm:f>IF(OR($J$19=0,$J$38=0),$J$20,9999)</xm:f>
              </x14:cfvo>
              <x14:cfIcon iconSet="3TrafficLights1" iconId="0"/>
              <x14:cfIcon iconSet="3TrafficLights1" iconId="2"/>
              <x14:cfIcon iconSet="3Triangles" iconId="1"/>
              <x14:cfIcon iconSet="NoIcons" iconId="0"/>
            </x14:iconSet>
          </x14:cfRule>
          <xm:sqref>J20</xm:sqref>
        </x14:conditionalFormatting>
        <x14:conditionalFormatting xmlns:xm="http://schemas.microsoft.com/office/excel/2006/main">
          <x14:cfRule type="iconSet" priority="24" id="{908E5857-0B4A-439D-B62C-7D912561D9BC}">
            <x14:iconSet iconSet="4Arrows" custom="1">
              <x14:cfvo type="percent">
                <xm:f>0</xm:f>
              </x14:cfvo>
              <x14:cfvo type="num">
                <xm:f>IF($J$36&gt;$J$17,$J$36,9999)</xm:f>
              </x14:cfvo>
              <x14:cfvo type="num">
                <xm:f>IF($J$17=$J$36,$J$17,9999)</xm:f>
              </x14:cfvo>
              <x14:cfvo type="num">
                <xm:f>IF(OR($J$17=0,$J$36=0),$J$36,9999)</xm:f>
              </x14:cfvo>
              <x14:cfIcon iconSet="3TrafficLights1" iconId="0"/>
              <x14:cfIcon iconSet="3TrafficLights1" iconId="2"/>
              <x14:cfIcon iconSet="3Triangles" iconId="1"/>
              <x14:cfIcon iconSet="NoIcons" iconId="0"/>
            </x14:iconSet>
          </x14:cfRule>
          <xm:sqref>J36</xm:sqref>
        </x14:conditionalFormatting>
        <x14:conditionalFormatting xmlns:xm="http://schemas.microsoft.com/office/excel/2006/main">
          <x14:cfRule type="iconSet" priority="19" id="{CE48811C-7104-4CAD-BA3C-9C2AC3E68D6E}">
            <x14:iconSet iconSet="4Arrows" custom="1">
              <x14:cfvo type="percent">
                <xm:f>0</xm:f>
              </x14:cfvo>
              <x14:cfvo type="num">
                <xm:f>IF($J$37&gt;$J$18,$J$37,9999)</xm:f>
              </x14:cfvo>
              <x14:cfvo type="num">
                <xm:f>IF($J$18=$J$37,$J$18,9999)</xm:f>
              </x14:cfvo>
              <x14:cfvo type="num">
                <xm:f>IF(OR($J$18=0,$J$37=0),$J$37,9999)</xm:f>
              </x14:cfvo>
              <x14:cfIcon iconSet="3TrafficLights1" iconId="0"/>
              <x14:cfIcon iconSet="3TrafficLights1" iconId="2"/>
              <x14:cfIcon iconSet="3Triangles" iconId="1"/>
              <x14:cfIcon iconSet="NoIcons" iconId="0"/>
            </x14:iconSet>
          </x14:cfRule>
          <xm:sqref>J37</xm:sqref>
        </x14:conditionalFormatting>
        <x14:conditionalFormatting xmlns:xm="http://schemas.microsoft.com/office/excel/2006/main">
          <x14:cfRule type="iconSet" priority="9" id="{4EE2FA1F-AD3A-49AE-9A25-A1F33A9F8CE3}">
            <x14:iconSet iconSet="4RedToBlack" custom="1">
              <x14:cfvo type="percent">
                <xm:f>0</xm:f>
              </x14:cfvo>
              <x14:cfvo type="num">
                <xm:f>IF($J$39&gt;0,$J$39,9999)</xm:f>
              </x14:cfvo>
              <x14:cfvo type="num">
                <xm:f>IF($J$39=0,$J$39,9999)</xm:f>
              </x14:cfvo>
              <x14:cfvo type="num">
                <xm:f>IF(OR($J$19=0,$J$38=0),$J$39,9999)</xm:f>
              </x14:cfvo>
              <x14:cfIcon iconSet="3TrafficLights1" iconId="0"/>
              <x14:cfIcon iconSet="3TrafficLights1" iconId="2"/>
              <x14:cfIcon iconSet="3Triangles" iconId="1"/>
              <x14:cfIcon iconSet="NoIcons" iconId="0"/>
            </x14:iconSet>
          </x14:cfRule>
          <xm:sqref>J39</xm:sqref>
        </x14:conditionalFormatting>
        <x14:conditionalFormatting xmlns:xm="http://schemas.microsoft.com/office/excel/2006/main">
          <x14:cfRule type="iconSet" priority="40" id="{C8140164-E948-493E-A679-3BE8E329DB43}">
            <x14:iconSet iconSet="4TrafficLights" custom="1">
              <x14:cfvo type="percent">
                <xm:f>0</xm:f>
              </x14:cfvo>
              <x14:cfvo type="num">
                <xm:f>IF($L$17&gt;$L$37,$L$17,9999)</xm:f>
              </x14:cfvo>
              <x14:cfvo type="num">
                <xm:f>IF($L$17=$L$37,$L$17,9999)</xm:f>
              </x14:cfvo>
              <x14:cfvo type="num">
                <xm:f>IF(OR($L$17=0,$L$37=0),$L$17,9999)</xm:f>
              </x14:cfvo>
              <x14:cfIcon iconSet="3TrafficLights1" iconId="0"/>
              <x14:cfIcon iconSet="3TrafficLights1" iconId="2"/>
              <x14:cfIcon iconSet="3Triangles" iconId="1"/>
              <x14:cfIcon iconSet="NoIcons" iconId="0"/>
            </x14:iconSet>
          </x14:cfRule>
          <xm:sqref>L17</xm:sqref>
        </x14:conditionalFormatting>
        <x14:conditionalFormatting xmlns:xm="http://schemas.microsoft.com/office/excel/2006/main">
          <x14:cfRule type="iconSet" priority="33" id="{F6D54DFC-EBF7-4993-91D5-31C2D4D3AFBE}">
            <x14:iconSet iconSet="4Arrows" custom="1">
              <x14:cfvo type="percent">
                <xm:f>0</xm:f>
              </x14:cfvo>
              <x14:cfvo type="num">
                <xm:f>IF($L$18&gt;$L$36,$L$18,9999)</xm:f>
              </x14:cfvo>
              <x14:cfvo type="num">
                <xm:f>IF($L$18=$L$36,$L$18,9999)</xm:f>
              </x14:cfvo>
              <x14:cfvo type="num">
                <xm:f>IF(OR($L$18=0,$L$36=0),$L$18,9999)</xm:f>
              </x14:cfvo>
              <x14:cfIcon iconSet="3TrafficLights1" iconId="0"/>
              <x14:cfIcon iconSet="3TrafficLights1" iconId="2"/>
              <x14:cfIcon iconSet="3Triangles" iconId="1"/>
              <x14:cfIcon iconSet="NoIcons" iconId="0"/>
            </x14:iconSet>
          </x14:cfRule>
          <xm:sqref>L18</xm:sqref>
        </x14:conditionalFormatting>
        <x14:conditionalFormatting xmlns:xm="http://schemas.microsoft.com/office/excel/2006/main">
          <x14:cfRule type="iconSet" priority="3" id="{19780742-5972-42E1-946A-957796873C8B}">
            <x14:iconSet iconSet="4RedToBlack" custom="1">
              <x14:cfvo type="percent">
                <xm:f>0</xm:f>
              </x14:cfvo>
              <x14:cfvo type="num">
                <xm:f>IF($L$20&gt;0,$L$20,9999)</xm:f>
              </x14:cfvo>
              <x14:cfvo type="num">
                <xm:f>IF($L$20=0,$L$20,9999)</xm:f>
              </x14:cfvo>
              <x14:cfvo type="num">
                <xm:f>IF(OR($L$19=0,$L$38=0),$L$20,9999)</xm:f>
              </x14:cfvo>
              <x14:cfIcon iconSet="3TrafficLights1" iconId="0"/>
              <x14:cfIcon iconSet="3TrafficLights1" iconId="2"/>
              <x14:cfIcon iconSet="3Triangles" iconId="1"/>
              <x14:cfIcon iconSet="NoIcons" iconId="0"/>
            </x14:iconSet>
          </x14:cfRule>
          <xm:sqref>L20</xm:sqref>
        </x14:conditionalFormatting>
        <x14:conditionalFormatting xmlns:xm="http://schemas.microsoft.com/office/excel/2006/main">
          <x14:cfRule type="iconSet" priority="18" id="{348E2133-053E-4963-96E2-7095B9E376DF}">
            <x14:iconSet iconSet="4Arrows" custom="1">
              <x14:cfvo type="percent">
                <xm:f>0</xm:f>
              </x14:cfvo>
              <x14:cfvo type="num">
                <xm:f>IF($L$36&gt;$L$18,$L$36,9999)</xm:f>
              </x14:cfvo>
              <x14:cfvo type="num">
                <xm:f>IF($L$18=$L$36,$L$18,9999)</xm:f>
              </x14:cfvo>
              <x14:cfvo type="num">
                <xm:f>IF(OR($L$18=0,$L$36=0),$L$36,9999)</xm:f>
              </x14:cfvo>
              <x14:cfIcon iconSet="3TrafficLights1" iconId="0"/>
              <x14:cfIcon iconSet="3TrafficLights1" iconId="2"/>
              <x14:cfIcon iconSet="3Triangles" iconId="1"/>
              <x14:cfIcon iconSet="NoIcons" iconId="0"/>
            </x14:iconSet>
          </x14:cfRule>
          <xm:sqref>L36</xm:sqref>
        </x14:conditionalFormatting>
        <x14:conditionalFormatting xmlns:xm="http://schemas.microsoft.com/office/excel/2006/main">
          <x14:cfRule type="iconSet" priority="23" id="{7FA70367-646F-4C88-A25B-A644CE3E8072}">
            <x14:iconSet iconSet="4TrafficLights" custom="1">
              <x14:cfvo type="percent">
                <xm:f>0</xm:f>
              </x14:cfvo>
              <x14:cfvo type="num">
                <xm:f>IF($L$37&gt;$L$17,$L$37,9999)</xm:f>
              </x14:cfvo>
              <x14:cfvo type="num">
                <xm:f>IF($L$17=$L$37,$L$17,9999)</xm:f>
              </x14:cfvo>
              <x14:cfvo type="num">
                <xm:f>IF(OR($L$17=0,$L$37=0),$L$37,9999)</xm:f>
              </x14:cfvo>
              <x14:cfIcon iconSet="3TrafficLights1" iconId="0"/>
              <x14:cfIcon iconSet="3TrafficLights1" iconId="2"/>
              <x14:cfIcon iconSet="3Triangles" iconId="1"/>
              <x14:cfIcon iconSet="NoIcons" iconId="0"/>
            </x14:iconSet>
          </x14:cfRule>
          <xm:sqref>L37</xm:sqref>
        </x14:conditionalFormatting>
        <x14:conditionalFormatting xmlns:xm="http://schemas.microsoft.com/office/excel/2006/main">
          <x14:cfRule type="iconSet" priority="8" id="{46EA9B79-BD71-4674-80C2-E3C0DDC9394B}">
            <x14:iconSet iconSet="4RedToBlack" custom="1">
              <x14:cfvo type="percent">
                <xm:f>0</xm:f>
              </x14:cfvo>
              <x14:cfvo type="num">
                <xm:f>IF($L$39&gt;0,$L$39,9999)</xm:f>
              </x14:cfvo>
              <x14:cfvo type="num">
                <xm:f>IF($L$39=0,$L$39,9999)</xm:f>
              </x14:cfvo>
              <x14:cfvo type="num">
                <xm:f>IF(OR($L$19=0,$L$38=0),$L$39,9999)</xm:f>
              </x14:cfvo>
              <x14:cfIcon iconSet="3TrafficLights1" iconId="0"/>
              <x14:cfIcon iconSet="3TrafficLights1" iconId="2"/>
              <x14:cfIcon iconSet="3Triangles" iconId="1"/>
              <x14:cfIcon iconSet="NoIcons" iconId="0"/>
            </x14:iconSet>
          </x14:cfRule>
          <xm:sqref>L39</xm:sqref>
        </x14:conditionalFormatting>
        <x14:conditionalFormatting xmlns:xm="http://schemas.microsoft.com/office/excel/2006/main">
          <x14:cfRule type="iconSet" priority="106" id="{38194E71-DE58-40BF-8CAB-B1528823757C}">
            <x14:iconSet iconSet="4RedToBlack" custom="1">
              <x14:cfvo type="percent">
                <xm:f>0</xm:f>
              </x14:cfvo>
              <x14:cfvo type="num">
                <xm:f>IF($N$20&gt;$N$39,$N$20,9999)</xm:f>
              </x14:cfvo>
              <x14:cfvo type="num">
                <xm:f>IF($N$20=$N$39,$N$20,9999)</xm:f>
              </x14:cfvo>
              <x14:cfvo type="num">
                <xm:f>IF(OR($N$17=0,$N$36=0),$N$20,9999)</xm:f>
              </x14:cfvo>
              <x14:cfIcon iconSet="3Flags" iconId="0"/>
              <x14:cfIcon iconSet="3Flags" iconId="2"/>
              <x14:cfIcon iconSet="3Flags" iconId="1"/>
              <x14:cfIcon iconSet="NoIcons" iconId="0"/>
            </x14:iconSet>
          </x14:cfRule>
          <xm:sqref>N20</xm:sqref>
        </x14:conditionalFormatting>
        <x14:conditionalFormatting xmlns:xm="http://schemas.microsoft.com/office/excel/2006/main">
          <x14:cfRule type="iconSet" priority="107" id="{143CD29B-E6A3-4F70-8AD6-5BEE5DF023AF}">
            <x14:iconSet iconSet="4RedToBlack" custom="1">
              <x14:cfvo type="percent">
                <xm:f>0</xm:f>
              </x14:cfvo>
              <x14:cfvo type="num">
                <xm:f>IF($N$39&gt;$N$20,$N$39,9999)</xm:f>
              </x14:cfvo>
              <x14:cfvo type="num">
                <xm:f>IF($N$20=$N$39,$N$20,9999)</xm:f>
              </x14:cfvo>
              <x14:cfvo type="num">
                <xm:f>IF(OR($N$17=0,$N$36=0),$N$39,9999)</xm:f>
              </x14:cfvo>
              <x14:cfIcon iconSet="3Flags" iconId="0"/>
              <x14:cfIcon iconSet="3Flags" iconId="2"/>
              <x14:cfIcon iconSet="3Flags" iconId="1"/>
              <x14:cfIcon iconSet="NoIcons" iconId="0"/>
            </x14:iconSet>
          </x14:cfRule>
          <xm:sqref>N39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E66"/>
  <sheetViews>
    <sheetView showGridLines="0" zoomScale="85" zoomScaleNormal="85" zoomScaleSheetLayoutView="44" zoomScalePageLayoutView="70" workbookViewId="0">
      <selection activeCell="I35" sqref="I35"/>
    </sheetView>
  </sheetViews>
  <sheetFormatPr defaultColWidth="9.109375" defaultRowHeight="14.4" x14ac:dyDescent="0.3"/>
  <cols>
    <col min="1" max="18" width="5.44140625" style="5" customWidth="1"/>
    <col min="19" max="19" width="6.109375" style="5" customWidth="1"/>
    <col min="20" max="20" width="9.109375" style="5"/>
    <col min="21" max="21" width="11.109375" style="5" customWidth="1"/>
    <col min="22" max="22" width="9.109375" style="5"/>
    <col min="23" max="23" width="10.44140625" style="5" bestFit="1" customWidth="1"/>
    <col min="24" max="16384" width="9.109375" style="5"/>
  </cols>
  <sheetData>
    <row r="1" spans="1:23" x14ac:dyDescent="0.3">
      <c r="H1" s="278" t="s">
        <v>18</v>
      </c>
      <c r="I1" s="278"/>
      <c r="J1" s="278"/>
      <c r="K1" s="278"/>
      <c r="L1" s="278"/>
      <c r="M1" s="278"/>
      <c r="N1" s="278"/>
      <c r="O1" s="278"/>
      <c r="W1" s="53"/>
    </row>
    <row r="2" spans="1:23" x14ac:dyDescent="0.3">
      <c r="H2" s="278"/>
      <c r="I2" s="278"/>
      <c r="J2" s="278"/>
      <c r="K2" s="278"/>
      <c r="L2" s="278"/>
      <c r="M2" s="278"/>
      <c r="N2" s="278"/>
      <c r="O2" s="278"/>
    </row>
    <row r="3" spans="1:23" x14ac:dyDescent="0.3">
      <c r="H3" s="279" t="s">
        <v>19</v>
      </c>
      <c r="I3" s="279"/>
      <c r="J3" s="279"/>
      <c r="K3" s="279"/>
      <c r="L3" s="279"/>
      <c r="M3" s="279"/>
      <c r="N3" s="279"/>
      <c r="O3" s="279"/>
    </row>
    <row r="5" spans="1:23" ht="7.5" customHeight="1" x14ac:dyDescent="0.3">
      <c r="A5" s="280"/>
      <c r="B5" s="281"/>
      <c r="C5" s="281"/>
      <c r="D5" s="281"/>
    </row>
    <row r="6" spans="1:23" ht="15.6" x14ac:dyDescent="0.3">
      <c r="A6" s="89"/>
      <c r="B6" s="4" t="s">
        <v>66</v>
      </c>
      <c r="C6" s="4"/>
      <c r="D6" s="4"/>
      <c r="E6" s="4"/>
      <c r="F6" s="4"/>
      <c r="G6" s="4"/>
      <c r="H6" s="4"/>
      <c r="I6" s="4"/>
      <c r="M6" s="3"/>
      <c r="N6" s="282"/>
      <c r="O6" s="282"/>
      <c r="P6" s="282"/>
      <c r="Q6" s="282"/>
    </row>
    <row r="7" spans="1:23" x14ac:dyDescent="0.3">
      <c r="N7" s="283"/>
      <c r="O7" s="283"/>
      <c r="P7" s="283"/>
      <c r="Q7" s="283"/>
      <c r="R7" s="6"/>
    </row>
    <row r="8" spans="1:23" ht="22.5" customHeight="1" x14ac:dyDescent="0.3">
      <c r="B8" s="277" t="s">
        <v>216</v>
      </c>
      <c r="C8" s="277"/>
      <c r="D8" s="277"/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P8" s="277"/>
      <c r="Q8" s="277"/>
      <c r="R8" s="54" t="str">
        <f>IF(OR(IFERROR(SEARCH("x",B8,1),"nera klaidos")&lt;&gt;"nera klaidos",B8=""),"&lt;- Aprašykite varžybų etapą","")</f>
        <v/>
      </c>
      <c r="S8" s="54"/>
    </row>
    <row r="9" spans="1:23" ht="7.5" customHeight="1" x14ac:dyDescent="0.3">
      <c r="N9" s="1"/>
      <c r="O9" s="1"/>
      <c r="P9" s="1"/>
      <c r="Q9" s="1"/>
      <c r="R9" s="6"/>
    </row>
    <row r="10" spans="1:23" ht="22.5" customHeight="1" x14ac:dyDescent="0.3">
      <c r="B10" s="284" t="s">
        <v>25</v>
      </c>
      <c r="C10" s="284"/>
      <c r="D10" s="284"/>
      <c r="E10" s="284"/>
      <c r="F10" s="288"/>
      <c r="G10" s="288"/>
      <c r="H10" s="288"/>
      <c r="I10" s="288"/>
      <c r="J10" s="288"/>
      <c r="K10" s="288"/>
      <c r="L10" s="288"/>
      <c r="M10" s="288"/>
      <c r="N10" s="288"/>
      <c r="O10" s="288"/>
      <c r="P10" s="288"/>
      <c r="Q10" s="288"/>
      <c r="R10" s="54" t="str">
        <f>IF(IFERROR(AND(ISNUMBER(DATEVALUE($F$10)), TEXT(DATEVALUE($F$10), "yyyy-mm-dd")=$F$10),FALSE),"","&lt;- Įveskite rungtynių datą formatu yyyy-mm-dd")</f>
        <v>&lt;- Įveskite rungtynių datą formatu yyyy-mm-dd</v>
      </c>
      <c r="S10" s="54"/>
    </row>
    <row r="11" spans="1:23" ht="3.6" customHeight="1" x14ac:dyDescent="0.3">
      <c r="B11" s="286"/>
      <c r="C11" s="286"/>
      <c r="D11" s="286"/>
      <c r="E11" s="286"/>
      <c r="F11" s="286"/>
      <c r="G11" s="286"/>
      <c r="H11" s="286"/>
      <c r="I11" s="286"/>
      <c r="J11" s="286"/>
      <c r="K11" s="286"/>
      <c r="L11" s="286"/>
      <c r="M11" s="286"/>
      <c r="N11" s="286"/>
      <c r="O11" s="286"/>
      <c r="P11" s="286"/>
      <c r="Q11" s="286"/>
      <c r="R11" s="1"/>
    </row>
    <row r="12" spans="1:23" ht="22.5" customHeight="1" x14ac:dyDescent="0.3">
      <c r="B12" s="284" t="s">
        <v>20</v>
      </c>
      <c r="C12" s="284"/>
      <c r="D12" s="284"/>
      <c r="E12" s="284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54" t="str">
        <f>IF($F$12="","&lt;- Pasirinkite boulingo centrą iš sąrašo. (Neradus sąraše, boulingo centro pavadinimą įrašykite)","")</f>
        <v>&lt;- Pasirinkite boulingo centrą iš sąrašo. (Neradus sąraše, boulingo centro pavadinimą įrašykite)</v>
      </c>
      <c r="S12" s="54"/>
    </row>
    <row r="13" spans="1:23" ht="3.45" customHeight="1" x14ac:dyDescent="0.3">
      <c r="B13" s="286"/>
      <c r="C13" s="286"/>
      <c r="D13" s="286"/>
      <c r="E13" s="286"/>
      <c r="F13" s="286"/>
      <c r="G13" s="286"/>
      <c r="H13" s="286"/>
      <c r="I13" s="286"/>
      <c r="J13" s="286"/>
      <c r="K13" s="286"/>
      <c r="L13" s="286"/>
      <c r="M13" s="286"/>
      <c r="N13" s="286"/>
      <c r="O13" s="286"/>
      <c r="P13" s="286"/>
      <c r="Q13" s="286"/>
    </row>
    <row r="14" spans="1:23" ht="22.5" customHeight="1" x14ac:dyDescent="0.3">
      <c r="B14" s="284" t="s">
        <v>21</v>
      </c>
      <c r="C14" s="284"/>
      <c r="D14" s="284"/>
      <c r="E14" s="284"/>
      <c r="F14" s="287"/>
      <c r="G14" s="287"/>
      <c r="H14" s="287"/>
      <c r="I14" s="287"/>
      <c r="J14" s="287"/>
      <c r="K14" s="287"/>
      <c r="L14" s="287"/>
      <c r="M14" s="287"/>
      <c r="N14" s="287"/>
      <c r="O14" s="287"/>
      <c r="P14" s="287"/>
      <c r="Q14" s="287"/>
      <c r="R14" s="54" t="str">
        <f>IF(OR(ISNUMBER(SEARCH("Vardas",$F$14,1)),$F$14="",IFERROR(FIND(" ",$F$14,1),0)=0),"&lt;- Įrašykite rungtynių teisėjo vardą ir pavardę","")</f>
        <v>&lt;- Įrašykite rungtynių teisėjo vardą ir pavardę</v>
      </c>
      <c r="S14" s="54"/>
    </row>
    <row r="15" spans="1:23" ht="3" customHeight="1" x14ac:dyDescent="0.25">
      <c r="B15" s="4"/>
      <c r="C15" s="4"/>
      <c r="D15" s="4"/>
      <c r="E15" s="4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U15" s="56">
        <v>45229</v>
      </c>
    </row>
    <row r="16" spans="1:23" ht="22.5" customHeight="1" x14ac:dyDescent="0.3">
      <c r="B16" s="284" t="s">
        <v>65</v>
      </c>
      <c r="C16" s="284"/>
      <c r="D16" s="284"/>
      <c r="E16" s="284"/>
      <c r="F16" s="285"/>
      <c r="G16" s="285"/>
      <c r="H16" s="285"/>
      <c r="I16" s="285"/>
      <c r="J16" s="285"/>
      <c r="K16" s="285"/>
      <c r="L16" s="285"/>
      <c r="M16" s="285"/>
      <c r="N16" s="285"/>
      <c r="O16" s="285"/>
      <c r="P16" s="285"/>
      <c r="Q16" s="285"/>
      <c r="R16" s="54" t="str">
        <f>IF(COUNTA($F$16:$Q$16)&lt;&gt;4,"&lt;- Surašykite takelių numerius nuo kairiausiojo iki dešiniausiojo",IF(OR($F$16&lt;&gt;LARGE($F$16:$Q$16,4),$I$16&lt;&gt;LARGE($F$16:$Q$16,3),$L$16&lt;&gt;LARGE($F$16:$Q$16,2),$O$16&lt;&gt;LARGE($F$16:$Q$16,1)),"&lt;- Surašykite takelių numerius nuo kairiausiojo iki dešiniausiojo",IF(OR(COUNTIF($F$16:$Q$16,$F$16)&gt;1,COUNTIF($F$16:$Q$16,$I$16)&gt;1,COUNTIF($F$16:$Q$16,$L$16)&gt;1),"&lt;- Kartojasi takeliai","")))</f>
        <v>&lt;- Surašykite takelių numerius nuo kairiausiojo iki dešiniausiojo</v>
      </c>
      <c r="S16" s="54"/>
    </row>
    <row r="17" spans="1:31" ht="5.4" customHeight="1" x14ac:dyDescent="0.3"/>
    <row r="18" spans="1:31" x14ac:dyDescent="0.3">
      <c r="A18" s="305" t="s">
        <v>22</v>
      </c>
      <c r="B18" s="305"/>
      <c r="C18" s="305"/>
      <c r="D18" s="305"/>
      <c r="E18" s="305"/>
      <c r="F18" s="305"/>
      <c r="G18" s="305"/>
      <c r="H18" s="305"/>
      <c r="I18" s="305"/>
      <c r="J18" s="55"/>
      <c r="K18" s="55"/>
      <c r="L18" s="55"/>
      <c r="M18" s="55"/>
      <c r="N18" s="55"/>
      <c r="O18" s="55"/>
      <c r="P18" s="55"/>
      <c r="Q18" s="55"/>
      <c r="R18" s="55"/>
    </row>
    <row r="19" spans="1:31" ht="22.5" customHeight="1" x14ac:dyDescent="0.3">
      <c r="A19" s="306"/>
      <c r="B19" s="307"/>
      <c r="C19" s="307"/>
      <c r="D19" s="307"/>
      <c r="E19" s="307"/>
      <c r="F19" s="307"/>
      <c r="G19" s="307"/>
      <c r="H19" s="307"/>
      <c r="I19" s="307"/>
      <c r="J19" s="54" t="str">
        <f>IF(OR(A19="",A19="Komanda A",A19="Komanda B",A19="Namų komanda",A19="Svečių komanda",$A$19=$A$30),"&lt;- Pasirinkite ŠEIMININKŲ komandą iš sąrašo.","")</f>
        <v>&lt;- Pasirinkite ŠEIMININKŲ komandą iš sąrašo.</v>
      </c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</row>
    <row r="20" spans="1:31" x14ac:dyDescent="0.3">
      <c r="A20" s="298" t="s">
        <v>24</v>
      </c>
      <c r="B20" s="311" t="s">
        <v>17</v>
      </c>
      <c r="C20" s="273"/>
      <c r="D20" s="273"/>
      <c r="E20" s="273"/>
      <c r="F20" s="273"/>
      <c r="G20" s="273"/>
      <c r="H20" s="312"/>
      <c r="I20" s="291" t="s">
        <v>63</v>
      </c>
      <c r="J20" s="272" t="s">
        <v>293</v>
      </c>
      <c r="K20" s="273"/>
      <c r="L20" s="273"/>
      <c r="M20" s="273"/>
      <c r="N20" s="273"/>
      <c r="O20" s="273"/>
      <c r="P20" s="273"/>
      <c r="Q20" s="274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</row>
    <row r="21" spans="1:31" ht="15.75" customHeight="1" x14ac:dyDescent="0.3">
      <c r="A21" s="299"/>
      <c r="B21" s="313"/>
      <c r="C21" s="314"/>
      <c r="D21" s="314"/>
      <c r="E21" s="314"/>
      <c r="F21" s="314"/>
      <c r="G21" s="314"/>
      <c r="H21" s="315"/>
      <c r="I21" s="292"/>
      <c r="J21" s="275" t="s">
        <v>294</v>
      </c>
      <c r="K21" s="275"/>
      <c r="L21" s="275"/>
      <c r="M21" s="276"/>
      <c r="N21" s="275" t="s">
        <v>295</v>
      </c>
      <c r="O21" s="275"/>
      <c r="P21" s="275"/>
      <c r="Q21" s="276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</row>
    <row r="22" spans="1:31" ht="22.5" customHeight="1" x14ac:dyDescent="0.3">
      <c r="A22" s="16" t="str">
        <f>IF(B22="","",COUNTA(B$22:H22))</f>
        <v/>
      </c>
      <c r="B22" s="80" t="str">
        <f t="array" ref="B22">IFERROR(INDEX(T_Zaidejai[Vardas] &amp;" " &amp; T_Zaidejai[Pavardė],MATCH(1,($A$19=T_Zaidejai[Komanda])*(ROW()-21=T_Zaidejai[Žaidėjo Enr]),0)),"")</f>
        <v/>
      </c>
      <c r="C22" s="81"/>
      <c r="D22" s="81"/>
      <c r="E22" s="81"/>
      <c r="F22" s="81"/>
      <c r="G22" s="81"/>
      <c r="H22" s="82"/>
      <c r="I22" s="86" t="str">
        <f t="array" ref="I22">IFERROR(INDEX(T_Zaidejai[Hcp],MATCH(1,($A$19=T_Zaidejai[Komanda])*(ROW()-21=T_Zaidejai[Žaidėjo Enr]),0)),"")</f>
        <v/>
      </c>
      <c r="J22" s="266" t="str">
        <f>IF($B22="","","1" &amp; "-" &amp;$F$16)</f>
        <v/>
      </c>
      <c r="K22" s="267"/>
      <c r="L22" s="267" t="str">
        <f>IF($B22="","","2" &amp; "-" &amp;$L$16)</f>
        <v/>
      </c>
      <c r="M22" s="268"/>
      <c r="N22" s="266" t="str">
        <f>IF($B22="","","1" &amp; "-" &amp;$I$16)</f>
        <v/>
      </c>
      <c r="O22" s="267"/>
      <c r="P22" s="267" t="str">
        <f>IF($B22="","","2" &amp; "-" &amp;$O$16)</f>
        <v/>
      </c>
      <c r="Q22" s="268"/>
      <c r="R22" s="57"/>
      <c r="S22" s="57"/>
      <c r="T22" s="57"/>
      <c r="U22" s="57"/>
      <c r="V22" s="57"/>
      <c r="W22" s="57"/>
      <c r="X22" s="57"/>
      <c r="Y22" s="57" t="str">
        <f t="shared" ref="Y22:Y28" si="0">IF(B22="",IF(COUNTA($B$22:$H$28)&lt;3,"&lt;- Įveskite žaidėjo vardą ir pavardę (Min 3 žaidėjai komandoje)",""),"#VALIDATE#")</f>
        <v/>
      </c>
      <c r="Z22" s="57" t="str">
        <f t="shared" ref="Z22:Z28" si="1">IF(Y22="#VALIDATE#",IF(ISNUMBER(SEARCH(" ",$B22,1))=FALSE,"&lt;- Įveskite ir vardą, ir pavardę","#VALIDATE#"),"")</f>
        <v/>
      </c>
      <c r="AA22" s="57" t="str">
        <f t="shared" ref="AA22:AA28" si="2">IF(Z22="#VALIDATE#",IF(ISBLANK(I22),"&lt;- Įveskite Hcp (jei neturi, įveskite '0')",""),"")</f>
        <v/>
      </c>
      <c r="AB22" s="57"/>
      <c r="AC22" s="57"/>
      <c r="AD22" s="57"/>
      <c r="AE22" s="57"/>
    </row>
    <row r="23" spans="1:31" ht="22.5" customHeight="1" x14ac:dyDescent="0.3">
      <c r="A23" s="16" t="str">
        <f>IF(B23="","",COUNTA(B$22:H23))</f>
        <v/>
      </c>
      <c r="B23" s="80" t="str">
        <f t="array" ref="B23">IFERROR(INDEX(T_Zaidejai[Vardas] &amp;" " &amp; T_Zaidejai[Pavardė],MATCH(1,($A$19=T_Zaidejai[Komanda])*(ROW()-21=T_Zaidejai[Žaidėjo Enr]),0)),"")</f>
        <v/>
      </c>
      <c r="C23" s="81"/>
      <c r="D23" s="81"/>
      <c r="E23" s="81"/>
      <c r="F23" s="81"/>
      <c r="G23" s="81"/>
      <c r="H23" s="82"/>
      <c r="I23" s="86" t="str">
        <f t="array" ref="I23">IFERROR(INDEX(T_Zaidejai[Hcp],MATCH(1,($A$19=T_Zaidejai[Komanda])*(ROW()-21=T_Zaidejai[Žaidėjo Enr]),0)),"")</f>
        <v/>
      </c>
      <c r="J23" s="266" t="str">
        <f t="shared" ref="J23:J28" si="3">IF($B23="","","1" &amp; "-" &amp;$F$16)</f>
        <v/>
      </c>
      <c r="K23" s="267"/>
      <c r="L23" s="267" t="str">
        <f t="shared" ref="L23:L28" si="4">IF($B23="","","2" &amp; "-" &amp;$L$16)</f>
        <v/>
      </c>
      <c r="M23" s="268"/>
      <c r="N23" s="266" t="str">
        <f t="shared" ref="N23:N28" si="5">IF($B23="","","1" &amp; "-" &amp;$I$16)</f>
        <v/>
      </c>
      <c r="O23" s="267"/>
      <c r="P23" s="267" t="str">
        <f t="shared" ref="P23:P28" si="6">IF($B23="","","2" &amp; "-" &amp;$O$16)</f>
        <v/>
      </c>
      <c r="Q23" s="268"/>
      <c r="R23" s="57"/>
      <c r="S23" s="57"/>
      <c r="T23" s="57"/>
      <c r="U23" s="57"/>
      <c r="V23" s="57"/>
      <c r="X23" s="57"/>
      <c r="Y23" s="57" t="str">
        <f t="shared" si="0"/>
        <v/>
      </c>
      <c r="Z23" s="57" t="str">
        <f t="shared" si="1"/>
        <v/>
      </c>
      <c r="AA23" s="57" t="str">
        <f t="shared" si="2"/>
        <v/>
      </c>
      <c r="AB23" s="57"/>
      <c r="AC23" s="57"/>
      <c r="AD23" s="57"/>
      <c r="AE23" s="57"/>
    </row>
    <row r="24" spans="1:31" ht="22.5" customHeight="1" x14ac:dyDescent="0.3">
      <c r="A24" s="16" t="str">
        <f>IF(B24="","",COUNTA(B$22:H24))</f>
        <v/>
      </c>
      <c r="B24" s="80" t="str">
        <f t="array" ref="B24">IFERROR(INDEX(T_Zaidejai[Vardas] &amp;" " &amp; T_Zaidejai[Pavardė],MATCH(1,($A$19=T_Zaidejai[Komanda])*(ROW()-21=T_Zaidejai[Žaidėjo Enr]),0)),"")</f>
        <v/>
      </c>
      <c r="C24" s="81"/>
      <c r="D24" s="81"/>
      <c r="E24" s="81"/>
      <c r="F24" s="81"/>
      <c r="G24" s="81"/>
      <c r="H24" s="82"/>
      <c r="I24" s="86" t="str">
        <f t="array" ref="I24">IFERROR(INDEX(T_Zaidejai[Hcp],MATCH(1,($A$19=T_Zaidejai[Komanda])*(ROW()-21=T_Zaidejai[Žaidėjo Enr]),0)),"")</f>
        <v/>
      </c>
      <c r="J24" s="266" t="str">
        <f t="shared" si="3"/>
        <v/>
      </c>
      <c r="K24" s="267"/>
      <c r="L24" s="267" t="str">
        <f t="shared" si="4"/>
        <v/>
      </c>
      <c r="M24" s="268"/>
      <c r="N24" s="266" t="str">
        <f t="shared" si="5"/>
        <v/>
      </c>
      <c r="O24" s="267"/>
      <c r="P24" s="267" t="str">
        <f t="shared" si="6"/>
        <v/>
      </c>
      <c r="Q24" s="268"/>
      <c r="R24" s="57"/>
      <c r="S24" s="57"/>
      <c r="T24" s="57"/>
      <c r="U24" s="57"/>
      <c r="V24" s="57"/>
      <c r="W24" s="57"/>
      <c r="X24" s="57"/>
      <c r="Y24" s="57" t="str">
        <f t="shared" si="0"/>
        <v/>
      </c>
      <c r="Z24" s="57" t="str">
        <f t="shared" si="1"/>
        <v/>
      </c>
      <c r="AA24" s="57" t="str">
        <f t="shared" si="2"/>
        <v/>
      </c>
      <c r="AB24" s="57"/>
      <c r="AC24" s="57"/>
      <c r="AD24" s="57"/>
      <c r="AE24" s="57"/>
    </row>
    <row r="25" spans="1:31" ht="22.5" customHeight="1" x14ac:dyDescent="0.3">
      <c r="A25" s="16" t="str">
        <f>IF(B25="","",COUNTA(B$22:H25))</f>
        <v/>
      </c>
      <c r="B25" s="80" t="str">
        <f t="array" ref="B25">IFERROR(INDEX(T_Zaidejai[Vardas] &amp;" " &amp; T_Zaidejai[Pavardė],MATCH(1,($A$19=T_Zaidejai[Komanda])*(ROW()-21=T_Zaidejai[Žaidėjo Enr]),0)),"")</f>
        <v/>
      </c>
      <c r="C25" s="81"/>
      <c r="D25" s="81"/>
      <c r="E25" s="81"/>
      <c r="F25" s="81"/>
      <c r="G25" s="81"/>
      <c r="H25" s="82"/>
      <c r="I25" s="86" t="str">
        <f t="array" ref="I25">IFERROR(INDEX(T_Zaidejai[Hcp],MATCH(1,($A$19=T_Zaidejai[Komanda])*(ROW()-21=T_Zaidejai[Žaidėjo Enr]),0)),"")</f>
        <v/>
      </c>
      <c r="J25" s="266" t="str">
        <f t="shared" si="3"/>
        <v/>
      </c>
      <c r="K25" s="267"/>
      <c r="L25" s="267" t="str">
        <f t="shared" si="4"/>
        <v/>
      </c>
      <c r="M25" s="268"/>
      <c r="N25" s="266" t="str">
        <f t="shared" si="5"/>
        <v/>
      </c>
      <c r="O25" s="267"/>
      <c r="P25" s="267" t="str">
        <f t="shared" si="6"/>
        <v/>
      </c>
      <c r="Q25" s="268"/>
      <c r="R25" s="57"/>
      <c r="S25" s="57"/>
      <c r="T25" s="57"/>
      <c r="U25" s="57"/>
      <c r="V25" s="57"/>
      <c r="W25" s="57"/>
      <c r="X25" s="57"/>
      <c r="Y25" s="57" t="str">
        <f t="shared" si="0"/>
        <v/>
      </c>
      <c r="Z25" s="57" t="str">
        <f t="shared" si="1"/>
        <v/>
      </c>
      <c r="AA25" s="57" t="str">
        <f t="shared" si="2"/>
        <v/>
      </c>
      <c r="AB25" s="57"/>
      <c r="AC25" s="57"/>
      <c r="AD25" s="57"/>
      <c r="AE25" s="57"/>
    </row>
    <row r="26" spans="1:31" ht="22.5" customHeight="1" x14ac:dyDescent="0.3">
      <c r="A26" s="16" t="str">
        <f>IF(B26="","",COUNTA(B$22:H26))</f>
        <v/>
      </c>
      <c r="B26" s="80" t="str">
        <f t="array" ref="B26">IFERROR(INDEX(T_Zaidejai[Vardas] &amp;" " &amp; T_Zaidejai[Pavardė],MATCH(1,($A$19=T_Zaidejai[Komanda])*(ROW()-21=T_Zaidejai[Žaidėjo Enr]),0)),"")</f>
        <v/>
      </c>
      <c r="C26" s="81"/>
      <c r="D26" s="81"/>
      <c r="E26" s="81"/>
      <c r="F26" s="81"/>
      <c r="G26" s="81"/>
      <c r="H26" s="82"/>
      <c r="I26" s="86" t="str">
        <f t="array" ref="I26">IFERROR(INDEX(T_Zaidejai[Hcp],MATCH(1,($A$19=T_Zaidejai[Komanda])*(ROW()-21=T_Zaidejai[Žaidėjo Enr]),0)),"")</f>
        <v/>
      </c>
      <c r="J26" s="266" t="str">
        <f t="shared" si="3"/>
        <v/>
      </c>
      <c r="K26" s="267"/>
      <c r="L26" s="267" t="str">
        <f t="shared" si="4"/>
        <v/>
      </c>
      <c r="M26" s="268"/>
      <c r="N26" s="266" t="str">
        <f t="shared" si="5"/>
        <v/>
      </c>
      <c r="O26" s="267"/>
      <c r="P26" s="267" t="str">
        <f t="shared" si="6"/>
        <v/>
      </c>
      <c r="Q26" s="268"/>
      <c r="R26" s="57"/>
      <c r="S26" s="57"/>
      <c r="T26" s="57"/>
      <c r="U26" s="57"/>
      <c r="V26" s="57"/>
      <c r="W26" s="57"/>
      <c r="X26" s="57"/>
      <c r="Y26" s="57" t="str">
        <f t="shared" si="0"/>
        <v/>
      </c>
      <c r="Z26" s="57" t="str">
        <f t="shared" si="1"/>
        <v/>
      </c>
      <c r="AA26" s="57" t="str">
        <f t="shared" si="2"/>
        <v/>
      </c>
      <c r="AB26" s="57"/>
      <c r="AC26" s="57"/>
      <c r="AD26" s="57"/>
      <c r="AE26" s="57"/>
    </row>
    <row r="27" spans="1:31" ht="22.5" customHeight="1" x14ac:dyDescent="0.3">
      <c r="A27" s="16" t="str">
        <f>IF(B27="","",COUNTA(B$22:H27))</f>
        <v/>
      </c>
      <c r="B27" s="80" t="str">
        <f t="array" ref="B27">IFERROR(INDEX(T_Zaidejai[Vardas] &amp;" " &amp; T_Zaidejai[Pavardė],MATCH(1,($A$19=T_Zaidejai[Komanda])*(ROW()-21=T_Zaidejai[Žaidėjo Enr]),0)),"")</f>
        <v/>
      </c>
      <c r="C27" s="81"/>
      <c r="D27" s="81"/>
      <c r="E27" s="81"/>
      <c r="F27" s="81"/>
      <c r="G27" s="81"/>
      <c r="H27" s="82"/>
      <c r="I27" s="86" t="str">
        <f t="array" ref="I27">IFERROR(INDEX(T_Zaidejai[Hcp],MATCH(1,($A$19=T_Zaidejai[Komanda])*(ROW()-21=T_Zaidejai[Žaidėjo Enr]),0)),"")</f>
        <v/>
      </c>
      <c r="J27" s="266" t="str">
        <f t="shared" si="3"/>
        <v/>
      </c>
      <c r="K27" s="267"/>
      <c r="L27" s="267" t="str">
        <f t="shared" si="4"/>
        <v/>
      </c>
      <c r="M27" s="268"/>
      <c r="N27" s="266" t="str">
        <f t="shared" si="5"/>
        <v/>
      </c>
      <c r="O27" s="267"/>
      <c r="P27" s="267" t="str">
        <f t="shared" si="6"/>
        <v/>
      </c>
      <c r="Q27" s="268"/>
      <c r="R27" s="57"/>
      <c r="S27" s="57"/>
      <c r="T27" s="57"/>
      <c r="U27" s="57"/>
      <c r="V27" s="57"/>
      <c r="W27" s="57"/>
      <c r="X27" s="57"/>
      <c r="Y27" s="57" t="str">
        <f t="shared" si="0"/>
        <v/>
      </c>
      <c r="Z27" s="57" t="str">
        <f t="shared" si="1"/>
        <v/>
      </c>
      <c r="AA27" s="57" t="str">
        <f t="shared" si="2"/>
        <v/>
      </c>
      <c r="AB27" s="57"/>
      <c r="AC27" s="57"/>
      <c r="AD27" s="57"/>
      <c r="AE27" s="57"/>
    </row>
    <row r="28" spans="1:31" ht="22.5" customHeight="1" thickBot="1" x14ac:dyDescent="0.35">
      <c r="A28" s="17" t="str">
        <f>IF(B28="","",COUNTA(B$22:H28))</f>
        <v/>
      </c>
      <c r="B28" s="83" t="str">
        <f t="array" ref="B28">IFERROR(INDEX(T_Zaidejai[Vardas] &amp;" " &amp; T_Zaidejai[Pavardė],MATCH(1,($A$19=T_Zaidejai[Komanda])*(ROW()-21=T_Zaidejai[Žaidėjo Enr]),0)),"")</f>
        <v/>
      </c>
      <c r="C28" s="84"/>
      <c r="D28" s="84"/>
      <c r="E28" s="84"/>
      <c r="F28" s="84"/>
      <c r="G28" s="84"/>
      <c r="H28" s="85"/>
      <c r="I28" s="87" t="str">
        <f t="array" ref="I28">IFERROR(INDEX(T_Zaidejai[Hcp],MATCH(1,($A$19=T_Zaidejai[Komanda])*(ROW()-21=T_Zaidejai[Žaidėjo Enr]),0)),"")</f>
        <v/>
      </c>
      <c r="J28" s="269" t="str">
        <f t="shared" si="3"/>
        <v/>
      </c>
      <c r="K28" s="270"/>
      <c r="L28" s="270" t="str">
        <f t="shared" si="4"/>
        <v/>
      </c>
      <c r="M28" s="271"/>
      <c r="N28" s="269" t="str">
        <f t="shared" si="5"/>
        <v/>
      </c>
      <c r="O28" s="270"/>
      <c r="P28" s="270" t="str">
        <f t="shared" si="6"/>
        <v/>
      </c>
      <c r="Q28" s="271"/>
      <c r="R28" s="57"/>
      <c r="S28" s="57"/>
      <c r="T28" s="57"/>
      <c r="U28" s="57"/>
      <c r="V28" s="57"/>
      <c r="W28" s="57"/>
      <c r="X28" s="57"/>
      <c r="Y28" s="57" t="str">
        <f t="shared" si="0"/>
        <v/>
      </c>
      <c r="Z28" s="57" t="str">
        <f t="shared" si="1"/>
        <v/>
      </c>
      <c r="AA28" s="57" t="str">
        <f t="shared" si="2"/>
        <v/>
      </c>
      <c r="AB28" s="57"/>
      <c r="AC28" s="57"/>
      <c r="AD28" s="57"/>
      <c r="AE28" s="57"/>
    </row>
    <row r="29" spans="1:31" customFormat="1" ht="15" customHeight="1" x14ac:dyDescent="0.3">
      <c r="A29" s="308" t="s">
        <v>23</v>
      </c>
      <c r="B29" s="308"/>
      <c r="C29" s="308"/>
      <c r="D29" s="308"/>
      <c r="E29" s="308"/>
      <c r="F29" s="308"/>
      <c r="G29" s="308"/>
      <c r="H29" s="308"/>
      <c r="I29" s="308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 spans="1:31" ht="22.5" customHeight="1" x14ac:dyDescent="0.3">
      <c r="A30" s="309"/>
      <c r="B30" s="310"/>
      <c r="C30" s="310"/>
      <c r="D30" s="310"/>
      <c r="E30" s="310"/>
      <c r="F30" s="310"/>
      <c r="G30" s="310"/>
      <c r="H30" s="310"/>
      <c r="I30" s="310"/>
      <c r="J30" s="54" t="str">
        <f>IF(OR(A30="",A30="Komanda A",A30="Komanda B",A30="Namų komanda",A30="Svečių komanda",$A$19=$A$30),"&lt;- Pasirinkite SVEČIŲ komandą iš sąrašo.","")</f>
        <v>&lt;- Pasirinkite SVEČIŲ komandą iš sąrašo.</v>
      </c>
    </row>
    <row r="31" spans="1:31" x14ac:dyDescent="0.3">
      <c r="A31" s="298" t="s">
        <v>24</v>
      </c>
      <c r="B31" s="311" t="s">
        <v>17</v>
      </c>
      <c r="C31" s="273"/>
      <c r="D31" s="273"/>
      <c r="E31" s="273"/>
      <c r="F31" s="273"/>
      <c r="G31" s="273"/>
      <c r="H31" s="312"/>
      <c r="I31" s="291" t="s">
        <v>63</v>
      </c>
      <c r="J31" s="272" t="s">
        <v>293</v>
      </c>
      <c r="K31" s="273"/>
      <c r="L31" s="273"/>
      <c r="M31" s="273"/>
      <c r="N31" s="273"/>
      <c r="O31" s="273"/>
      <c r="P31" s="273"/>
      <c r="Q31" s="274"/>
    </row>
    <row r="32" spans="1:31" ht="15.75" customHeight="1" x14ac:dyDescent="0.3">
      <c r="A32" s="299"/>
      <c r="B32" s="313"/>
      <c r="C32" s="314"/>
      <c r="D32" s="314"/>
      <c r="E32" s="314"/>
      <c r="F32" s="314"/>
      <c r="G32" s="314"/>
      <c r="H32" s="315"/>
      <c r="I32" s="292"/>
      <c r="J32" s="275" t="s">
        <v>294</v>
      </c>
      <c r="K32" s="275"/>
      <c r="L32" s="275"/>
      <c r="M32" s="276"/>
      <c r="N32" s="275" t="s">
        <v>295</v>
      </c>
      <c r="O32" s="275"/>
      <c r="P32" s="275"/>
      <c r="Q32" s="276"/>
    </row>
    <row r="33" spans="1:27" ht="22.5" customHeight="1" x14ac:dyDescent="0.3">
      <c r="A33" s="16" t="str">
        <f>IF(B33="","",COUNTA(B$33:H33))</f>
        <v/>
      </c>
      <c r="B33" s="80" t="str">
        <f t="array" ref="B33">IFERROR(INDEX(T_Zaidejai[Vardas] &amp;" " &amp; T_Zaidejai[Pavardė],MATCH(1,($A$30=T_Zaidejai[Komanda])*(ROW()-32=T_Zaidejai[Žaidėjo Enr]),0)),"")</f>
        <v/>
      </c>
      <c r="C33" s="81"/>
      <c r="D33" s="81"/>
      <c r="E33" s="81"/>
      <c r="F33" s="81"/>
      <c r="G33" s="81"/>
      <c r="H33" s="82"/>
      <c r="I33" s="86" t="str">
        <f t="array" ref="I33">IFERROR(INDEX(T_Zaidejai[Hcp],MATCH(1,($A$30=T_Zaidejai[Komanda])*(ROW()-32=T_Zaidejai[Žaidėjo Enr]),0)),"")</f>
        <v/>
      </c>
      <c r="J33" s="266" t="str">
        <f>IF($B33="","","1" &amp; "-" &amp;$I$16)</f>
        <v/>
      </c>
      <c r="K33" s="267"/>
      <c r="L33" s="267" t="str">
        <f>IF($B33="","","2" &amp; "-" &amp;$O$16)</f>
        <v/>
      </c>
      <c r="M33" s="268"/>
      <c r="N33" s="266" t="str">
        <f>IF($B33="","","1" &amp; "-" &amp;$F$16)</f>
        <v/>
      </c>
      <c r="O33" s="267"/>
      <c r="P33" s="267" t="str">
        <f>IF($B33="","","2" &amp; "-" &amp;$L$16)</f>
        <v/>
      </c>
      <c r="Q33" s="268"/>
      <c r="Y33" s="57" t="str">
        <f t="shared" ref="Y33:Y39" si="7">IF(B33="",IF(COUNTA($B$33:$H$39)&lt;3,"&lt;- Įveskite žaidėjo vardą ir pavardę (Min 3 žaidėjai komandoje)",""),"#VALIDATE#")</f>
        <v/>
      </c>
      <c r="Z33" s="57" t="str">
        <f t="shared" ref="Z33:Z39" si="8">IF(Y33="#VALIDATE#",IF(ISNUMBER(SEARCH(" ",$B33,1))=FALSE,"&lt;- Įveskite ir vardą, ir pavardę","#VALIDATE#"),"")</f>
        <v/>
      </c>
      <c r="AA33" s="57" t="str">
        <f t="shared" ref="AA33:AA39" si="9">IF(Z33="#VALIDATE#",IF(ISBLANK(I33),"&lt;- Įveskite Hcp (jei neturi, įveskite '0')",""),"")</f>
        <v/>
      </c>
    </row>
    <row r="34" spans="1:27" ht="22.5" customHeight="1" x14ac:dyDescent="0.3">
      <c r="A34" s="16" t="str">
        <f>IF(B34="","",COUNTA(B$33:H34))</f>
        <v/>
      </c>
      <c r="B34" s="80" t="str">
        <f t="array" ref="B34">IFERROR(INDEX(T_Zaidejai[Vardas] &amp;" " &amp; T_Zaidejai[Pavardė],MATCH(1,($A$30=T_Zaidejai[Komanda])*(ROW()-32=T_Zaidejai[Žaidėjo Enr]),0)),"")</f>
        <v/>
      </c>
      <c r="C34" s="81"/>
      <c r="D34" s="81"/>
      <c r="E34" s="81"/>
      <c r="F34" s="81"/>
      <c r="G34" s="81"/>
      <c r="H34" s="82"/>
      <c r="I34" s="86" t="str">
        <f t="array" ref="I34">IFERROR(INDEX(T_Zaidejai[Hcp],MATCH(1,($A$30=T_Zaidejai[Komanda])*(ROW()-32=T_Zaidejai[Žaidėjo Enr]),0)),"")</f>
        <v/>
      </c>
      <c r="J34" s="266" t="str">
        <f t="shared" ref="J34:J39" si="10">IF($B34="","","1" &amp; "-" &amp;$I$16)</f>
        <v/>
      </c>
      <c r="K34" s="267"/>
      <c r="L34" s="267" t="str">
        <f t="shared" ref="L34:L39" si="11">IF($B34="","","2" &amp; "-" &amp;$O$16)</f>
        <v/>
      </c>
      <c r="M34" s="268"/>
      <c r="N34" s="266" t="str">
        <f t="shared" ref="N34:N39" si="12">IF($B34="","","1" &amp; "-" &amp;$F$16)</f>
        <v/>
      </c>
      <c r="O34" s="267"/>
      <c r="P34" s="267" t="str">
        <f t="shared" ref="P34:P39" si="13">IF($B34="","","2" &amp; "-" &amp;$L$16)</f>
        <v/>
      </c>
      <c r="Q34" s="268"/>
      <c r="Y34" s="57" t="str">
        <f t="shared" si="7"/>
        <v/>
      </c>
      <c r="Z34" s="57" t="str">
        <f t="shared" si="8"/>
        <v/>
      </c>
      <c r="AA34" s="57" t="str">
        <f t="shared" si="9"/>
        <v/>
      </c>
    </row>
    <row r="35" spans="1:27" ht="22.5" customHeight="1" x14ac:dyDescent="0.3">
      <c r="A35" s="16" t="str">
        <f>IF(B35="","",COUNTA(B$33:H35))</f>
        <v/>
      </c>
      <c r="B35" s="80" t="str">
        <f t="array" ref="B35">IFERROR(INDEX(T_Zaidejai[Vardas] &amp;" " &amp; T_Zaidejai[Pavardė],MATCH(1,($A$30=T_Zaidejai[Komanda])*(ROW()-32=T_Zaidejai[Žaidėjo Enr]),0)),"")</f>
        <v/>
      </c>
      <c r="C35" s="81"/>
      <c r="D35" s="81"/>
      <c r="E35" s="81"/>
      <c r="F35" s="81"/>
      <c r="G35" s="81"/>
      <c r="H35" s="82"/>
      <c r="I35" s="86" t="str">
        <f t="array" ref="I35">IFERROR(INDEX(T_Zaidejai[Hcp],MATCH(1,($A$30=T_Zaidejai[Komanda])*(ROW()-32=T_Zaidejai[Žaidėjo Enr]),0)),"")</f>
        <v/>
      </c>
      <c r="J35" s="266" t="str">
        <f t="shared" si="10"/>
        <v/>
      </c>
      <c r="K35" s="267"/>
      <c r="L35" s="267" t="str">
        <f t="shared" si="11"/>
        <v/>
      </c>
      <c r="M35" s="268"/>
      <c r="N35" s="266" t="str">
        <f t="shared" si="12"/>
        <v/>
      </c>
      <c r="O35" s="267"/>
      <c r="P35" s="267" t="str">
        <f t="shared" si="13"/>
        <v/>
      </c>
      <c r="Q35" s="268"/>
      <c r="Y35" s="57" t="str">
        <f t="shared" si="7"/>
        <v/>
      </c>
      <c r="Z35" s="57" t="str">
        <f t="shared" si="8"/>
        <v/>
      </c>
      <c r="AA35" s="57" t="str">
        <f t="shared" si="9"/>
        <v/>
      </c>
    </row>
    <row r="36" spans="1:27" ht="22.5" customHeight="1" x14ac:dyDescent="0.3">
      <c r="A36" s="16" t="str">
        <f>IF(B36="","",COUNTA(B$33:H36))</f>
        <v/>
      </c>
      <c r="B36" s="80" t="str">
        <f t="array" ref="B36">IFERROR(INDEX(T_Zaidejai[Vardas] &amp;" " &amp; T_Zaidejai[Pavardė],MATCH(1,($A$30=T_Zaidejai[Komanda])*(ROW()-32=T_Zaidejai[Žaidėjo Enr]),0)),"")</f>
        <v/>
      </c>
      <c r="C36" s="81"/>
      <c r="D36" s="81"/>
      <c r="E36" s="81"/>
      <c r="F36" s="81"/>
      <c r="G36" s="81"/>
      <c r="H36" s="82"/>
      <c r="I36" s="86" t="str">
        <f t="array" ref="I36">IFERROR(INDEX(T_Zaidejai[Hcp],MATCH(1,($A$30=T_Zaidejai[Komanda])*(ROW()-32=T_Zaidejai[Žaidėjo Enr]),0)),"")</f>
        <v/>
      </c>
      <c r="J36" s="266" t="str">
        <f t="shared" si="10"/>
        <v/>
      </c>
      <c r="K36" s="267"/>
      <c r="L36" s="267" t="str">
        <f t="shared" si="11"/>
        <v/>
      </c>
      <c r="M36" s="268"/>
      <c r="N36" s="266" t="str">
        <f t="shared" si="12"/>
        <v/>
      </c>
      <c r="O36" s="267"/>
      <c r="P36" s="267" t="str">
        <f t="shared" si="13"/>
        <v/>
      </c>
      <c r="Q36" s="268"/>
      <c r="Y36" s="57" t="str">
        <f t="shared" si="7"/>
        <v/>
      </c>
      <c r="Z36" s="57" t="str">
        <f t="shared" si="8"/>
        <v/>
      </c>
      <c r="AA36" s="57" t="str">
        <f t="shared" si="9"/>
        <v/>
      </c>
    </row>
    <row r="37" spans="1:27" ht="22.5" customHeight="1" x14ac:dyDescent="0.3">
      <c r="A37" s="16" t="str">
        <f>IF(B37="","",COUNTA(B$33:H37))</f>
        <v/>
      </c>
      <c r="B37" s="80" t="str">
        <f t="array" ref="B37">IFERROR(INDEX(T_Zaidejai[Vardas] &amp;" " &amp; T_Zaidejai[Pavardė],MATCH(1,($A$30=T_Zaidejai[Komanda])*(ROW()-32=T_Zaidejai[Žaidėjo Enr]),0)),"")</f>
        <v/>
      </c>
      <c r="C37" s="81"/>
      <c r="D37" s="81"/>
      <c r="E37" s="81"/>
      <c r="F37" s="81"/>
      <c r="G37" s="81"/>
      <c r="H37" s="82"/>
      <c r="I37" s="86" t="str">
        <f t="array" ref="I37">IFERROR(INDEX(T_Zaidejai[Hcp],MATCH(1,($A$30=T_Zaidejai[Komanda])*(ROW()-32=T_Zaidejai[Žaidėjo Enr]),0)),"")</f>
        <v/>
      </c>
      <c r="J37" s="266" t="str">
        <f t="shared" si="10"/>
        <v/>
      </c>
      <c r="K37" s="267"/>
      <c r="L37" s="267" t="str">
        <f t="shared" si="11"/>
        <v/>
      </c>
      <c r="M37" s="268"/>
      <c r="N37" s="266" t="str">
        <f t="shared" si="12"/>
        <v/>
      </c>
      <c r="O37" s="267"/>
      <c r="P37" s="267" t="str">
        <f t="shared" si="13"/>
        <v/>
      </c>
      <c r="Q37" s="268"/>
      <c r="Y37" s="57" t="str">
        <f t="shared" si="7"/>
        <v/>
      </c>
      <c r="Z37" s="57" t="str">
        <f t="shared" si="8"/>
        <v/>
      </c>
      <c r="AA37" s="57" t="str">
        <f t="shared" si="9"/>
        <v/>
      </c>
    </row>
    <row r="38" spans="1:27" ht="22.5" customHeight="1" x14ac:dyDescent="0.3">
      <c r="A38" s="16" t="str">
        <f>IF(B38="","",COUNTA(B$33:H38))</f>
        <v/>
      </c>
      <c r="B38" s="80" t="str">
        <f t="array" ref="B38">IFERROR(INDEX(T_Zaidejai[Vardas] &amp;" " &amp; T_Zaidejai[Pavardė],MATCH(1,($A$30=T_Zaidejai[Komanda])*(ROW()-32=T_Zaidejai[Žaidėjo Enr]),0)),"")</f>
        <v/>
      </c>
      <c r="C38" s="81"/>
      <c r="D38" s="81"/>
      <c r="E38" s="81"/>
      <c r="F38" s="81"/>
      <c r="G38" s="81"/>
      <c r="H38" s="82"/>
      <c r="I38" s="86" t="str">
        <f t="array" ref="I38">IFERROR(INDEX(T_Zaidejai[Hcp],MATCH(1,($A$30=T_Zaidejai[Komanda])*(ROW()-32=T_Zaidejai[Žaidėjo Enr]),0)),"")</f>
        <v/>
      </c>
      <c r="J38" s="266" t="str">
        <f t="shared" si="10"/>
        <v/>
      </c>
      <c r="K38" s="267"/>
      <c r="L38" s="267" t="str">
        <f t="shared" si="11"/>
        <v/>
      </c>
      <c r="M38" s="268"/>
      <c r="N38" s="266" t="str">
        <f t="shared" si="12"/>
        <v/>
      </c>
      <c r="O38" s="267"/>
      <c r="P38" s="267" t="str">
        <f t="shared" si="13"/>
        <v/>
      </c>
      <c r="Q38" s="268"/>
      <c r="Y38" s="57" t="str">
        <f t="shared" si="7"/>
        <v/>
      </c>
      <c r="Z38" s="57" t="str">
        <f t="shared" si="8"/>
        <v/>
      </c>
      <c r="AA38" s="57" t="str">
        <f t="shared" si="9"/>
        <v/>
      </c>
    </row>
    <row r="39" spans="1:27" ht="22.5" customHeight="1" thickBot="1" x14ac:dyDescent="0.35">
      <c r="A39" s="17" t="str">
        <f>IF(B39="","",COUNTA(B$33:H39))</f>
        <v/>
      </c>
      <c r="B39" s="83" t="str">
        <f t="array" ref="B39">IFERROR(INDEX(T_Zaidejai[Vardas] &amp;" " &amp; T_Zaidejai[Pavardė],MATCH(1,($A$30=T_Zaidejai[Komanda])*(ROW()-32=T_Zaidejai[Žaidėjo Enr]),0)),"")</f>
        <v/>
      </c>
      <c r="C39" s="84"/>
      <c r="D39" s="84"/>
      <c r="E39" s="84"/>
      <c r="F39" s="84"/>
      <c r="G39" s="84"/>
      <c r="H39" s="85"/>
      <c r="I39" s="87" t="str">
        <f t="array" ref="I39">IFERROR(INDEX(T_Zaidejai[Hcp],MATCH(1,($A$30=T_Zaidejai[Komanda])*(ROW()-32=T_Zaidejai[Žaidėjo Enr]),0)),"")</f>
        <v/>
      </c>
      <c r="J39" s="269" t="str">
        <f t="shared" si="10"/>
        <v/>
      </c>
      <c r="K39" s="270"/>
      <c r="L39" s="270" t="str">
        <f t="shared" si="11"/>
        <v/>
      </c>
      <c r="M39" s="271"/>
      <c r="N39" s="269" t="str">
        <f t="shared" si="12"/>
        <v/>
      </c>
      <c r="O39" s="270"/>
      <c r="P39" s="270" t="str">
        <f t="shared" si="13"/>
        <v/>
      </c>
      <c r="Q39" s="271"/>
      <c r="Y39" s="57" t="str">
        <f t="shared" si="7"/>
        <v/>
      </c>
      <c r="Z39" s="57" t="str">
        <f t="shared" si="8"/>
        <v/>
      </c>
      <c r="AA39" s="57" t="str">
        <f t="shared" si="9"/>
        <v/>
      </c>
    </row>
    <row r="40" spans="1:27" ht="37.5" customHeight="1" x14ac:dyDescent="0.3">
      <c r="A40" s="2" t="s">
        <v>28</v>
      </c>
      <c r="B40" s="4"/>
      <c r="C40" s="290"/>
      <c r="D40" s="290"/>
      <c r="E40" s="290"/>
      <c r="F40" s="290"/>
      <c r="G40" s="290"/>
      <c r="H40" s="290"/>
      <c r="I40" s="4"/>
      <c r="J40" s="2" t="s">
        <v>28</v>
      </c>
      <c r="K40" s="4"/>
      <c r="L40" s="290"/>
      <c r="M40" s="290"/>
      <c r="N40" s="290"/>
      <c r="O40" s="290"/>
      <c r="P40" s="290"/>
      <c r="Q40" s="290"/>
      <c r="R40" s="4"/>
    </row>
    <row r="41" spans="1:27" ht="15.6" x14ac:dyDescent="0.3">
      <c r="A41" s="4"/>
      <c r="B41" s="4"/>
      <c r="C41" s="283" t="s">
        <v>29</v>
      </c>
      <c r="D41" s="283"/>
      <c r="E41" s="283"/>
      <c r="F41" s="283"/>
      <c r="G41" s="283"/>
      <c r="H41" s="283"/>
      <c r="I41" s="4"/>
      <c r="J41" s="4"/>
      <c r="K41" s="4"/>
      <c r="L41" s="283" t="s">
        <v>29</v>
      </c>
      <c r="M41" s="283"/>
      <c r="N41" s="283"/>
      <c r="O41" s="283"/>
      <c r="P41" s="283"/>
      <c r="Q41" s="283"/>
      <c r="R41" s="4"/>
    </row>
    <row r="42" spans="1:27" ht="15.6" x14ac:dyDescent="0.3">
      <c r="A42" s="4"/>
      <c r="B42" s="4"/>
      <c r="C42" s="1"/>
      <c r="D42" s="1"/>
      <c r="E42" s="1"/>
      <c r="F42" s="1"/>
      <c r="G42" s="1"/>
      <c r="H42" s="1"/>
      <c r="I42" s="4"/>
      <c r="J42" s="4"/>
      <c r="K42" s="4"/>
      <c r="L42" s="1"/>
      <c r="M42" s="1"/>
      <c r="N42" s="1"/>
      <c r="O42" s="1"/>
      <c r="P42" s="1"/>
      <c r="Q42" s="1"/>
      <c r="R42" s="4"/>
    </row>
    <row r="43" spans="1:27" x14ac:dyDescent="0.3">
      <c r="H43" s="278" t="s">
        <v>18</v>
      </c>
      <c r="I43" s="278"/>
      <c r="J43" s="278"/>
      <c r="K43" s="278"/>
      <c r="L43" s="278"/>
      <c r="M43" s="278"/>
      <c r="N43" s="278"/>
      <c r="O43" s="278"/>
    </row>
    <row r="44" spans="1:27" ht="15" customHeight="1" x14ac:dyDescent="0.3">
      <c r="H44" s="278"/>
      <c r="I44" s="278"/>
      <c r="J44" s="278"/>
      <c r="K44" s="278"/>
      <c r="L44" s="278"/>
      <c r="M44" s="278"/>
      <c r="N44" s="278"/>
      <c r="O44" s="278"/>
    </row>
    <row r="45" spans="1:27" x14ac:dyDescent="0.3">
      <c r="H45" s="279" t="s">
        <v>19</v>
      </c>
      <c r="I45" s="279"/>
      <c r="J45" s="279"/>
      <c r="K45" s="279"/>
      <c r="L45" s="279"/>
      <c r="M45" s="279"/>
      <c r="N45" s="279"/>
      <c r="O45" s="279"/>
    </row>
    <row r="47" spans="1:27" ht="7.5" customHeight="1" x14ac:dyDescent="0.3">
      <c r="A47" s="280"/>
      <c r="B47" s="281"/>
      <c r="C47" s="281"/>
      <c r="D47" s="281"/>
    </row>
    <row r="48" spans="1:27" ht="15.6" x14ac:dyDescent="0.3">
      <c r="A48" s="284" t="s">
        <v>31</v>
      </c>
      <c r="B48" s="284"/>
      <c r="C48" s="284"/>
      <c r="D48" s="4"/>
    </row>
    <row r="49" spans="1:18" ht="84" customHeight="1" x14ac:dyDescent="0.3">
      <c r="A49" s="7">
        <v>1</v>
      </c>
      <c r="B49" s="294"/>
      <c r="C49" s="294"/>
      <c r="D49" s="294"/>
      <c r="E49" s="294"/>
      <c r="F49" s="294"/>
      <c r="G49" s="294"/>
      <c r="H49" s="294"/>
      <c r="I49" s="294"/>
      <c r="J49" s="294"/>
      <c r="K49" s="294"/>
      <c r="L49" s="294"/>
      <c r="M49" s="294"/>
      <c r="N49" s="294"/>
      <c r="O49" s="294"/>
      <c r="P49" s="294"/>
      <c r="Q49" s="294"/>
      <c r="R49" s="294"/>
    </row>
    <row r="50" spans="1:18" ht="84" customHeight="1" x14ac:dyDescent="0.3">
      <c r="A50" s="8">
        <v>2</v>
      </c>
      <c r="B50" s="295"/>
      <c r="C50" s="295"/>
      <c r="D50" s="295"/>
      <c r="E50" s="295"/>
      <c r="F50" s="295"/>
      <c r="G50" s="295"/>
      <c r="H50" s="295"/>
      <c r="I50" s="295"/>
      <c r="J50" s="295"/>
      <c r="K50" s="295"/>
      <c r="L50" s="295"/>
      <c r="M50" s="295"/>
      <c r="N50" s="295"/>
      <c r="O50" s="295"/>
      <c r="P50" s="295"/>
      <c r="Q50" s="295"/>
      <c r="R50" s="295"/>
    </row>
    <row r="52" spans="1:18" ht="15.6" x14ac:dyDescent="0.3">
      <c r="A52" s="284" t="s">
        <v>32</v>
      </c>
      <c r="B52" s="284"/>
      <c r="C52" s="284"/>
      <c r="D52" s="4"/>
    </row>
    <row r="53" spans="1:18" ht="84" customHeight="1" x14ac:dyDescent="0.3">
      <c r="A53" s="7">
        <v>1</v>
      </c>
      <c r="B53" s="294"/>
      <c r="C53" s="294"/>
      <c r="D53" s="294"/>
      <c r="E53" s="294"/>
      <c r="F53" s="294"/>
      <c r="G53" s="294"/>
      <c r="H53" s="294"/>
      <c r="I53" s="294"/>
      <c r="J53" s="294"/>
      <c r="K53" s="294"/>
      <c r="L53" s="294"/>
      <c r="M53" s="294"/>
      <c r="N53" s="294"/>
      <c r="O53" s="294"/>
      <c r="P53" s="294"/>
      <c r="Q53" s="294"/>
      <c r="R53" s="294"/>
    </row>
    <row r="54" spans="1:18" ht="84" customHeight="1" x14ac:dyDescent="0.3">
      <c r="A54" s="8">
        <v>2</v>
      </c>
      <c r="B54" s="295"/>
      <c r="C54" s="295"/>
      <c r="D54" s="295"/>
      <c r="E54" s="295"/>
      <c r="F54" s="295"/>
      <c r="G54" s="295"/>
      <c r="H54" s="295"/>
      <c r="I54" s="295"/>
      <c r="J54" s="295"/>
      <c r="K54" s="295"/>
      <c r="L54" s="295"/>
      <c r="M54" s="295"/>
      <c r="N54" s="295"/>
      <c r="O54" s="295"/>
      <c r="P54" s="295"/>
      <c r="Q54" s="295"/>
      <c r="R54" s="295"/>
    </row>
    <row r="56" spans="1:18" ht="15.6" x14ac:dyDescent="0.3">
      <c r="A56" s="296" t="s">
        <v>30</v>
      </c>
      <c r="B56" s="296"/>
      <c r="C56" s="296"/>
      <c r="D56" s="296"/>
      <c r="E56" s="296"/>
      <c r="F56" s="296"/>
      <c r="G56" s="296"/>
      <c r="H56" s="296"/>
      <c r="I56" s="296"/>
      <c r="J56" s="296"/>
      <c r="K56" s="296"/>
      <c r="L56" s="296"/>
      <c r="M56" s="296"/>
      <c r="N56" s="296"/>
      <c r="O56" s="296"/>
      <c r="P56" s="296"/>
      <c r="Q56" s="296"/>
      <c r="R56" s="296"/>
    </row>
    <row r="57" spans="1:18" ht="7.5" customHeight="1" x14ac:dyDescent="0.3"/>
    <row r="58" spans="1:18" x14ac:dyDescent="0.3">
      <c r="B58" s="9"/>
      <c r="C58" s="297" t="s">
        <v>26</v>
      </c>
      <c r="D58" s="297"/>
      <c r="E58" s="297"/>
      <c r="F58" s="297"/>
      <c r="G58" s="297"/>
      <c r="H58" s="297"/>
      <c r="I58" s="10"/>
      <c r="J58" s="9"/>
      <c r="K58" s="297" t="s">
        <v>27</v>
      </c>
      <c r="L58" s="297"/>
      <c r="M58" s="297"/>
      <c r="N58" s="297"/>
      <c r="O58" s="297"/>
      <c r="P58" s="297"/>
      <c r="Q58" s="10"/>
    </row>
    <row r="59" spans="1:18" ht="22.5" customHeight="1" x14ac:dyDescent="0.3">
      <c r="B59" s="11"/>
      <c r="C59" s="293">
        <f>A19</f>
        <v>0</v>
      </c>
      <c r="D59" s="293"/>
      <c r="E59" s="293"/>
      <c r="F59" s="293"/>
      <c r="G59" s="293"/>
      <c r="H59" s="293"/>
      <c r="I59" s="12"/>
      <c r="J59" s="11"/>
      <c r="K59" s="293">
        <f>A30</f>
        <v>0</v>
      </c>
      <c r="L59" s="293"/>
      <c r="M59" s="293"/>
      <c r="N59" s="293"/>
      <c r="O59" s="293"/>
      <c r="P59" s="293"/>
      <c r="Q59" s="12"/>
    </row>
    <row r="60" spans="1:18" ht="26.25" customHeight="1" x14ac:dyDescent="0.3">
      <c r="B60" s="11"/>
      <c r="C60" s="304">
        <f>Lentelė!K4</f>
        <v>0</v>
      </c>
      <c r="D60" s="304"/>
      <c r="E60" s="304"/>
      <c r="F60" s="304">
        <f>Lentelė!N17</f>
        <v>0</v>
      </c>
      <c r="G60" s="304"/>
      <c r="H60" s="304"/>
      <c r="I60" s="12"/>
      <c r="J60" s="11"/>
      <c r="K60" s="304">
        <f>Lentelė!K5</f>
        <v>0</v>
      </c>
      <c r="L60" s="304"/>
      <c r="M60" s="304"/>
      <c r="N60" s="304">
        <f>Lentelė!N36</f>
        <v>0</v>
      </c>
      <c r="O60" s="304"/>
      <c r="P60" s="304"/>
      <c r="Q60" s="12"/>
    </row>
    <row r="61" spans="1:18" ht="11.25" customHeight="1" x14ac:dyDescent="0.3">
      <c r="B61" s="11"/>
      <c r="C61" s="283" t="s">
        <v>16</v>
      </c>
      <c r="D61" s="283"/>
      <c r="E61" s="283"/>
      <c r="F61" s="283" t="s">
        <v>7</v>
      </c>
      <c r="G61" s="283"/>
      <c r="H61" s="283"/>
      <c r="I61" s="12"/>
      <c r="J61" s="11"/>
      <c r="K61" s="283" t="s">
        <v>16</v>
      </c>
      <c r="L61" s="283"/>
      <c r="M61" s="283"/>
      <c r="N61" s="283" t="s">
        <v>7</v>
      </c>
      <c r="O61" s="283"/>
      <c r="P61" s="283"/>
      <c r="Q61" s="12"/>
    </row>
    <row r="62" spans="1:18" ht="37.5" customHeight="1" x14ac:dyDescent="0.3">
      <c r="B62" s="11"/>
      <c r="C62" s="300" t="s">
        <v>28</v>
      </c>
      <c r="D62" s="300"/>
      <c r="E62" s="301"/>
      <c r="F62" s="301"/>
      <c r="G62" s="301"/>
      <c r="H62" s="301"/>
      <c r="I62" s="12"/>
      <c r="J62" s="11"/>
      <c r="K62" s="300" t="s">
        <v>28</v>
      </c>
      <c r="L62" s="300"/>
      <c r="M62" s="301"/>
      <c r="N62" s="301"/>
      <c r="O62" s="301"/>
      <c r="P62" s="301"/>
      <c r="Q62" s="12"/>
    </row>
    <row r="63" spans="1:18" x14ac:dyDescent="0.3">
      <c r="B63" s="13"/>
      <c r="C63" s="14"/>
      <c r="D63" s="14"/>
      <c r="E63" s="302" t="s">
        <v>29</v>
      </c>
      <c r="F63" s="302"/>
      <c r="G63" s="302"/>
      <c r="H63" s="302"/>
      <c r="I63" s="15"/>
      <c r="J63" s="13"/>
      <c r="K63" s="14"/>
      <c r="L63" s="14"/>
      <c r="M63" s="302" t="s">
        <v>29</v>
      </c>
      <c r="N63" s="302"/>
      <c r="O63" s="302"/>
      <c r="P63" s="302"/>
      <c r="Q63" s="15"/>
    </row>
    <row r="64" spans="1:18" x14ac:dyDescent="0.3">
      <c r="E64" s="1"/>
      <c r="F64" s="1"/>
      <c r="G64" s="1"/>
      <c r="H64" s="1"/>
      <c r="M64" s="1"/>
      <c r="N64" s="1"/>
      <c r="O64" s="1"/>
      <c r="P64" s="1"/>
    </row>
    <row r="65" spans="2:17" ht="37.5" customHeight="1" x14ac:dyDescent="0.3">
      <c r="B65" s="300" t="s">
        <v>33</v>
      </c>
      <c r="C65" s="300"/>
      <c r="D65" s="300"/>
      <c r="E65" s="300"/>
      <c r="F65" s="303"/>
      <c r="G65" s="303"/>
      <c r="H65" s="303"/>
      <c r="I65" s="303"/>
      <c r="J65" s="303"/>
      <c r="K65" s="303"/>
      <c r="L65" s="303"/>
      <c r="M65" s="303"/>
      <c r="N65" s="303"/>
      <c r="O65" s="303"/>
      <c r="P65" s="303"/>
      <c r="Q65" s="303"/>
    </row>
    <row r="66" spans="2:17" x14ac:dyDescent="0.3">
      <c r="F66" s="283" t="s">
        <v>29</v>
      </c>
      <c r="G66" s="283"/>
      <c r="H66" s="283"/>
      <c r="I66" s="283"/>
      <c r="J66" s="283"/>
      <c r="K66" s="283"/>
      <c r="L66" s="283"/>
      <c r="M66" s="283"/>
      <c r="N66" s="283"/>
      <c r="O66" s="283"/>
      <c r="P66" s="283"/>
      <c r="Q66" s="283"/>
    </row>
  </sheetData>
  <sheetProtection selectLockedCells="1"/>
  <mergeCells count="128">
    <mergeCell ref="A18:I18"/>
    <mergeCell ref="A19:I19"/>
    <mergeCell ref="A29:I29"/>
    <mergeCell ref="A30:I30"/>
    <mergeCell ref="C61:E61"/>
    <mergeCell ref="F61:H61"/>
    <mergeCell ref="B31:H32"/>
    <mergeCell ref="C40:H40"/>
    <mergeCell ref="I31:I32"/>
    <mergeCell ref="A20:A21"/>
    <mergeCell ref="B20:H21"/>
    <mergeCell ref="K61:M61"/>
    <mergeCell ref="N61:P61"/>
    <mergeCell ref="B50:R50"/>
    <mergeCell ref="A52:C52"/>
    <mergeCell ref="K58:P58"/>
    <mergeCell ref="C60:E60"/>
    <mergeCell ref="F60:H60"/>
    <mergeCell ref="K60:M60"/>
    <mergeCell ref="N60:P60"/>
    <mergeCell ref="F66:Q66"/>
    <mergeCell ref="C62:D62"/>
    <mergeCell ref="E62:H62"/>
    <mergeCell ref="K62:L62"/>
    <mergeCell ref="M62:P62"/>
    <mergeCell ref="E63:H63"/>
    <mergeCell ref="M63:P63"/>
    <mergeCell ref="B65:E65"/>
    <mergeCell ref="F65:Q65"/>
    <mergeCell ref="L40:Q40"/>
    <mergeCell ref="I20:I21"/>
    <mergeCell ref="A47:D47"/>
    <mergeCell ref="K59:P59"/>
    <mergeCell ref="C59:H59"/>
    <mergeCell ref="C41:H41"/>
    <mergeCell ref="L41:Q41"/>
    <mergeCell ref="H43:O44"/>
    <mergeCell ref="H45:O45"/>
    <mergeCell ref="A48:C48"/>
    <mergeCell ref="B49:R49"/>
    <mergeCell ref="B53:R53"/>
    <mergeCell ref="B54:R54"/>
    <mergeCell ref="A56:R56"/>
    <mergeCell ref="C58:H58"/>
    <mergeCell ref="A31:A32"/>
    <mergeCell ref="J23:K23"/>
    <mergeCell ref="L23:M23"/>
    <mergeCell ref="N23:O23"/>
    <mergeCell ref="P23:Q23"/>
    <mergeCell ref="J24:K24"/>
    <mergeCell ref="L24:M24"/>
    <mergeCell ref="N24:O24"/>
    <mergeCell ref="P24:Q24"/>
    <mergeCell ref="B8:Q8"/>
    <mergeCell ref="H1:O2"/>
    <mergeCell ref="H3:O3"/>
    <mergeCell ref="A5:D5"/>
    <mergeCell ref="N6:Q6"/>
    <mergeCell ref="N7:Q7"/>
    <mergeCell ref="B16:E16"/>
    <mergeCell ref="F16:H16"/>
    <mergeCell ref="I16:K16"/>
    <mergeCell ref="L16:N16"/>
    <mergeCell ref="O16:Q16"/>
    <mergeCell ref="B13:E13"/>
    <mergeCell ref="F13:Q13"/>
    <mergeCell ref="B14:E14"/>
    <mergeCell ref="F14:Q14"/>
    <mergeCell ref="B10:E10"/>
    <mergeCell ref="F10:Q10"/>
    <mergeCell ref="B11:E11"/>
    <mergeCell ref="F11:Q11"/>
    <mergeCell ref="B12:E12"/>
    <mergeCell ref="F12:Q12"/>
    <mergeCell ref="J20:Q20"/>
    <mergeCell ref="J21:M21"/>
    <mergeCell ref="N21:Q21"/>
    <mergeCell ref="J22:K22"/>
    <mergeCell ref="L22:M22"/>
    <mergeCell ref="N22:O22"/>
    <mergeCell ref="P22:Q22"/>
    <mergeCell ref="J27:K27"/>
    <mergeCell ref="L27:M27"/>
    <mergeCell ref="N27:O27"/>
    <mergeCell ref="P27:Q27"/>
    <mergeCell ref="J28:K28"/>
    <mergeCell ref="L28:M28"/>
    <mergeCell ref="N28:O28"/>
    <mergeCell ref="P28:Q28"/>
    <mergeCell ref="J25:K25"/>
    <mergeCell ref="L25:M25"/>
    <mergeCell ref="N25:O25"/>
    <mergeCell ref="P25:Q25"/>
    <mergeCell ref="J26:K26"/>
    <mergeCell ref="L26:M26"/>
    <mergeCell ref="N26:O26"/>
    <mergeCell ref="P26:Q26"/>
    <mergeCell ref="J34:K34"/>
    <mergeCell ref="L34:M34"/>
    <mergeCell ref="N34:O34"/>
    <mergeCell ref="P34:Q34"/>
    <mergeCell ref="J35:K35"/>
    <mergeCell ref="L35:M35"/>
    <mergeCell ref="N35:O35"/>
    <mergeCell ref="P35:Q35"/>
    <mergeCell ref="J31:Q31"/>
    <mergeCell ref="J32:M32"/>
    <mergeCell ref="N32:Q32"/>
    <mergeCell ref="J33:K33"/>
    <mergeCell ref="L33:M33"/>
    <mergeCell ref="N33:O33"/>
    <mergeCell ref="P33:Q33"/>
    <mergeCell ref="J38:K38"/>
    <mergeCell ref="L38:M38"/>
    <mergeCell ref="N38:O38"/>
    <mergeCell ref="P38:Q38"/>
    <mergeCell ref="J39:K39"/>
    <mergeCell ref="L39:M39"/>
    <mergeCell ref="N39:O39"/>
    <mergeCell ref="P39:Q39"/>
    <mergeCell ref="J36:K36"/>
    <mergeCell ref="L36:M36"/>
    <mergeCell ref="N36:O36"/>
    <mergeCell ref="P36:Q36"/>
    <mergeCell ref="J37:K37"/>
    <mergeCell ref="L37:M37"/>
    <mergeCell ref="N37:O37"/>
    <mergeCell ref="P37:Q37"/>
  </mergeCells>
  <conditionalFormatting sqref="A19:I19">
    <cfRule type="expression" dxfId="39" priority="2">
      <formula>$A$19=""</formula>
    </cfRule>
  </conditionalFormatting>
  <conditionalFormatting sqref="A30:I30">
    <cfRule type="expression" dxfId="38" priority="1">
      <formula>$A$30=""</formula>
    </cfRule>
  </conditionalFormatting>
  <conditionalFormatting sqref="B8:Q8">
    <cfRule type="expression" dxfId="37" priority="26">
      <formula>OR(IFERROR(FIND("x",B8,1),"")&lt;&gt;"",B8="")</formula>
    </cfRule>
  </conditionalFormatting>
  <conditionalFormatting sqref="F16:H16">
    <cfRule type="expression" dxfId="36" priority="7">
      <formula>AND($F$16&lt;&gt;LARGE($F$16:$Q$16,4),COUNTA($F$16:$Q$16)=4)</formula>
    </cfRule>
  </conditionalFormatting>
  <conditionalFormatting sqref="F10:Q10">
    <cfRule type="expression" dxfId="35" priority="25">
      <formula>$S$10&lt;&gt;""</formula>
    </cfRule>
  </conditionalFormatting>
  <conditionalFormatting sqref="F12:Q12">
    <cfRule type="expression" dxfId="34" priority="3">
      <formula>$F$12=""</formula>
    </cfRule>
    <cfRule type="expression" dxfId="33" priority="24">
      <formula>$S$12&lt;&gt;""</formula>
    </cfRule>
  </conditionalFormatting>
  <conditionalFormatting sqref="F14:Q14">
    <cfRule type="expression" dxfId="32" priority="4">
      <formula>$F$14=""</formula>
    </cfRule>
    <cfRule type="expression" dxfId="31" priority="23">
      <formula>$S$14&lt;&gt;""</formula>
    </cfRule>
  </conditionalFormatting>
  <conditionalFormatting sqref="F16:Q16">
    <cfRule type="expression" dxfId="30" priority="21">
      <formula>F16=0</formula>
    </cfRule>
    <cfRule type="duplicateValues" dxfId="29" priority="22"/>
  </conditionalFormatting>
  <conditionalFormatting sqref="I22:I28">
    <cfRule type="expression" dxfId="28" priority="15">
      <formula>I22=0</formula>
    </cfRule>
  </conditionalFormatting>
  <conditionalFormatting sqref="I33:I39">
    <cfRule type="expression" dxfId="27" priority="13">
      <formula>$I33=0</formula>
    </cfRule>
  </conditionalFormatting>
  <conditionalFormatting sqref="I16:K16">
    <cfRule type="expression" dxfId="26" priority="8">
      <formula>AND($I$16&lt;&gt;LARGE($F$16:$Q$16,3),COUNTA($F$16:$Q$16)=4)</formula>
    </cfRule>
  </conditionalFormatting>
  <conditionalFormatting sqref="L16:N16">
    <cfRule type="expression" dxfId="25" priority="6">
      <formula>AND($L$16&lt;&gt;LARGE($F$16:$Q$16,2),COUNTA($F$16:$Q$16)=4)</formula>
    </cfRule>
  </conditionalFormatting>
  <conditionalFormatting sqref="O16:Q16">
    <cfRule type="expression" dxfId="24" priority="5">
      <formula>AND($O$16&lt;&gt;LARGE($F$16:$Q$16,1),COUNTA($F$16:$Q$16)=4)</formula>
    </cfRule>
  </conditionalFormatting>
  <dataValidations count="2">
    <dataValidation type="list" allowBlank="1" showInputMessage="1" promptTitle="Pasirinkite iš sąrašo" sqref="F12:Q12" xr:uid="{00000000-0002-0000-0100-000000000000}">
      <formula1>List_BoulingoCentrai</formula1>
    </dataValidation>
    <dataValidation type="list" allowBlank="1" showInputMessage="1" sqref="A19 A30" xr:uid="{00000000-0002-0000-0100-000001000000}">
      <formula1>List_CKomandos</formula1>
    </dataValidation>
  </dataValidations>
  <pageMargins left="0.25" right="0.25" top="0.75" bottom="0.75" header="0.3" footer="0.3"/>
  <pageSetup paperSize="9" orientation="portrait" horizontalDpi="1200" r:id="rId1"/>
  <headerFooter>
    <oddFooter>&amp;C
&amp;P</oddFooter>
  </headerFooter>
  <colBreaks count="1" manualBreakCount="1">
    <brk id="18" max="6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R31"/>
  <sheetViews>
    <sheetView showGridLines="0" workbookViewId="0">
      <selection activeCell="B33" sqref="B33"/>
    </sheetView>
  </sheetViews>
  <sheetFormatPr defaultRowHeight="14.4" x14ac:dyDescent="0.3"/>
  <cols>
    <col min="1" max="1" width="0.6640625" customWidth="1"/>
    <col min="2" max="2" width="12.88671875" customWidth="1"/>
    <col min="3" max="4" width="0.6640625" customWidth="1"/>
    <col min="5" max="5" width="5" customWidth="1"/>
    <col min="6" max="6" width="10" customWidth="1"/>
    <col min="7" max="7" width="5" customWidth="1"/>
    <col min="8" max="8" width="10" customWidth="1"/>
    <col min="9" max="10" width="0.6640625" customWidth="1"/>
    <col min="11" max="11" width="5" customWidth="1"/>
    <col min="12" max="12" width="10" customWidth="1"/>
    <col min="13" max="13" width="5" customWidth="1"/>
    <col min="14" max="14" width="10" customWidth="1"/>
    <col min="15" max="16" width="0.6640625" customWidth="1"/>
    <col min="17" max="17" width="12.88671875" customWidth="1"/>
    <col min="18" max="18" width="0.6640625" customWidth="1"/>
  </cols>
  <sheetData>
    <row r="1" spans="1:18" x14ac:dyDescent="0.3">
      <c r="A1" s="19">
        <v>123</v>
      </c>
      <c r="B1" s="20"/>
      <c r="C1" s="41"/>
      <c r="D1" s="41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42"/>
      <c r="R1" s="23"/>
    </row>
    <row r="2" spans="1:18" x14ac:dyDescent="0.3">
      <c r="A2" s="24"/>
      <c r="B2" s="316" t="s">
        <v>58</v>
      </c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8"/>
      <c r="R2" s="25"/>
    </row>
    <row r="3" spans="1:18" x14ac:dyDescent="0.3">
      <c r="A3" s="24"/>
      <c r="B3" s="40"/>
      <c r="C3" s="43"/>
      <c r="D3" s="43"/>
      <c r="E3" s="44"/>
      <c r="F3" s="44"/>
      <c r="G3" s="44"/>
      <c r="H3" s="44"/>
      <c r="I3" s="44"/>
      <c r="J3" s="44"/>
      <c r="K3" s="44"/>
      <c r="L3" s="44"/>
      <c r="M3" s="44"/>
      <c r="N3" s="44"/>
      <c r="O3" s="40"/>
      <c r="P3" s="40"/>
      <c r="Q3" s="45"/>
      <c r="R3" s="25"/>
    </row>
    <row r="4" spans="1:18" ht="15" customHeight="1" x14ac:dyDescent="0.3">
      <c r="A4" s="24"/>
      <c r="B4" s="52"/>
      <c r="C4" s="52"/>
      <c r="D4" s="330" t="s">
        <v>62</v>
      </c>
      <c r="E4" s="330"/>
      <c r="F4" s="330"/>
      <c r="G4" s="330"/>
      <c r="H4" s="330"/>
      <c r="I4" s="40"/>
      <c r="J4" s="40"/>
      <c r="K4" s="327" t="s">
        <v>59</v>
      </c>
      <c r="L4" s="328"/>
      <c r="M4" s="328"/>
      <c r="N4" s="328"/>
      <c r="O4" s="329"/>
      <c r="P4" s="51"/>
      <c r="Q4" s="52"/>
      <c r="R4" s="25"/>
    </row>
    <row r="5" spans="1:18" x14ac:dyDescent="0.3">
      <c r="A5" s="24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31"/>
    </row>
    <row r="6" spans="1:18" ht="210" customHeight="1" x14ac:dyDescent="0.3">
      <c r="A6" s="24"/>
      <c r="B6" s="319" t="s">
        <v>60</v>
      </c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20"/>
      <c r="Q6" s="320"/>
      <c r="R6" s="37"/>
    </row>
    <row r="7" spans="1:18" x14ac:dyDescent="0.3">
      <c r="A7" s="24"/>
      <c r="B7" s="20"/>
      <c r="C7" s="20"/>
      <c r="D7" s="21"/>
      <c r="E7" s="39"/>
      <c r="F7" s="321" t="s">
        <v>43</v>
      </c>
      <c r="G7" s="322"/>
      <c r="H7" s="323"/>
      <c r="I7" s="21"/>
      <c r="J7" s="22"/>
      <c r="K7" s="49"/>
      <c r="L7" s="324" t="s">
        <v>43</v>
      </c>
      <c r="M7" s="325"/>
      <c r="N7" s="326"/>
      <c r="O7" s="22"/>
      <c r="P7" s="20"/>
      <c r="Q7" s="20"/>
      <c r="R7" s="23"/>
    </row>
    <row r="8" spans="1:18" x14ac:dyDescent="0.3">
      <c r="A8" s="24"/>
      <c r="B8" s="44" t="s">
        <v>44</v>
      </c>
      <c r="C8" s="40"/>
      <c r="D8" s="46"/>
      <c r="E8" s="38">
        <f>Protokolas!F16</f>
        <v>0</v>
      </c>
      <c r="F8" s="50" t="s">
        <v>61</v>
      </c>
      <c r="G8" s="38">
        <f>Protokolas!I16</f>
        <v>0</v>
      </c>
      <c r="H8" s="50" t="s">
        <v>61</v>
      </c>
      <c r="I8" s="46"/>
      <c r="J8" s="47"/>
      <c r="K8" s="38">
        <f>Protokolas!L16</f>
        <v>0</v>
      </c>
      <c r="L8" s="50" t="s">
        <v>61</v>
      </c>
      <c r="M8" s="38">
        <f>Protokolas!O16</f>
        <v>0</v>
      </c>
      <c r="N8" s="50" t="s">
        <v>61</v>
      </c>
      <c r="O8" s="47"/>
      <c r="P8" s="40"/>
      <c r="Q8" s="44" t="s">
        <v>45</v>
      </c>
      <c r="R8" s="25"/>
    </row>
    <row r="9" spans="1:18" x14ac:dyDescent="0.3">
      <c r="A9" s="24"/>
      <c r="B9" s="40"/>
      <c r="C9" s="40"/>
      <c r="D9" s="46"/>
      <c r="E9" s="48"/>
      <c r="F9" s="48"/>
      <c r="G9" s="48"/>
      <c r="H9" s="48"/>
      <c r="I9" s="46"/>
      <c r="J9" s="47"/>
      <c r="K9" s="47"/>
      <c r="L9" s="47"/>
      <c r="M9" s="47"/>
      <c r="N9" s="47"/>
      <c r="O9" s="47"/>
      <c r="P9" s="40"/>
      <c r="Q9" s="40"/>
      <c r="R9" s="25"/>
    </row>
    <row r="10" spans="1:18" ht="15.6" x14ac:dyDescent="0.3">
      <c r="A10" s="24"/>
      <c r="B10" s="332">
        <v>1</v>
      </c>
      <c r="C10" s="40"/>
      <c r="D10" s="46"/>
      <c r="E10" s="333" t="s">
        <v>46</v>
      </c>
      <c r="F10" s="333"/>
      <c r="G10" s="337" t="s">
        <v>46</v>
      </c>
      <c r="H10" s="337"/>
      <c r="I10" s="46"/>
      <c r="J10" s="47"/>
      <c r="K10" s="333" t="s">
        <v>47</v>
      </c>
      <c r="L10" s="333"/>
      <c r="M10" s="337" t="s">
        <v>47</v>
      </c>
      <c r="N10" s="337"/>
      <c r="O10" s="47"/>
      <c r="P10" s="40"/>
      <c r="Q10" s="331" t="s">
        <v>48</v>
      </c>
      <c r="R10" s="25"/>
    </row>
    <row r="11" spans="1:18" x14ac:dyDescent="0.3">
      <c r="A11" s="24"/>
      <c r="B11" s="332"/>
      <c r="C11" s="40"/>
      <c r="D11" s="46"/>
      <c r="E11" s="335" t="s">
        <v>49</v>
      </c>
      <c r="F11" s="335"/>
      <c r="G11" s="334" t="s">
        <v>50</v>
      </c>
      <c r="H11" s="334"/>
      <c r="I11" s="46"/>
      <c r="J11" s="47"/>
      <c r="K11" s="335" t="s">
        <v>51</v>
      </c>
      <c r="L11" s="335"/>
      <c r="M11" s="334" t="s">
        <v>52</v>
      </c>
      <c r="N11" s="334"/>
      <c r="O11" s="47"/>
      <c r="P11" s="40"/>
      <c r="Q11" s="331"/>
      <c r="R11" s="25"/>
    </row>
    <row r="12" spans="1:18" x14ac:dyDescent="0.3">
      <c r="A12" s="24"/>
      <c r="B12" s="332"/>
      <c r="C12" s="40"/>
      <c r="D12" s="46"/>
      <c r="E12" s="336" t="s">
        <v>53</v>
      </c>
      <c r="F12" s="336"/>
      <c r="G12" s="338" t="s">
        <v>54</v>
      </c>
      <c r="H12" s="338"/>
      <c r="I12" s="46"/>
      <c r="J12" s="47"/>
      <c r="K12" s="336" t="s">
        <v>55</v>
      </c>
      <c r="L12" s="336"/>
      <c r="M12" s="338" t="s">
        <v>56</v>
      </c>
      <c r="N12" s="338"/>
      <c r="O12" s="47"/>
      <c r="P12" s="40"/>
      <c r="Q12" s="331"/>
      <c r="R12" s="25"/>
    </row>
    <row r="13" spans="1:18" x14ac:dyDescent="0.3">
      <c r="A13" s="24"/>
      <c r="B13" s="40"/>
      <c r="C13" s="40"/>
      <c r="D13" s="46"/>
      <c r="E13" s="48"/>
      <c r="F13" s="48"/>
      <c r="G13" s="48"/>
      <c r="H13" s="48"/>
      <c r="I13" s="46"/>
      <c r="J13" s="47"/>
      <c r="K13" s="47"/>
      <c r="L13" s="47"/>
      <c r="M13" s="47"/>
      <c r="N13" s="47"/>
      <c r="O13" s="47"/>
      <c r="P13" s="40"/>
      <c r="Q13" s="40"/>
      <c r="R13" s="25"/>
    </row>
    <row r="14" spans="1:18" ht="15.6" x14ac:dyDescent="0.3">
      <c r="A14" s="24"/>
      <c r="B14" s="332">
        <v>2</v>
      </c>
      <c r="C14" s="40"/>
      <c r="D14" s="46"/>
      <c r="E14" s="337" t="s">
        <v>46</v>
      </c>
      <c r="F14" s="337"/>
      <c r="G14" s="333" t="s">
        <v>47</v>
      </c>
      <c r="H14" s="333"/>
      <c r="I14" s="46"/>
      <c r="J14" s="47"/>
      <c r="K14" s="337" t="s">
        <v>47</v>
      </c>
      <c r="L14" s="337"/>
      <c r="M14" s="333" t="s">
        <v>46</v>
      </c>
      <c r="N14" s="333"/>
      <c r="O14" s="47"/>
      <c r="P14" s="40"/>
      <c r="Q14" s="331" t="s">
        <v>48</v>
      </c>
      <c r="R14" s="25"/>
    </row>
    <row r="15" spans="1:18" x14ac:dyDescent="0.3">
      <c r="A15" s="24"/>
      <c r="B15" s="332"/>
      <c r="C15" s="40"/>
      <c r="D15" s="46"/>
      <c r="E15" s="334" t="s">
        <v>50</v>
      </c>
      <c r="F15" s="334"/>
      <c r="G15" s="335" t="s">
        <v>51</v>
      </c>
      <c r="H15" s="335"/>
      <c r="I15" s="46"/>
      <c r="J15" s="47"/>
      <c r="K15" s="334" t="s">
        <v>52</v>
      </c>
      <c r="L15" s="334"/>
      <c r="M15" s="335" t="s">
        <v>49</v>
      </c>
      <c r="N15" s="335"/>
      <c r="O15" s="47"/>
      <c r="P15" s="40"/>
      <c r="Q15" s="331"/>
      <c r="R15" s="25"/>
    </row>
    <row r="16" spans="1:18" x14ac:dyDescent="0.3">
      <c r="A16" s="24"/>
      <c r="B16" s="332"/>
      <c r="C16" s="40"/>
      <c r="D16" s="46"/>
      <c r="E16" s="338" t="s">
        <v>54</v>
      </c>
      <c r="F16" s="338"/>
      <c r="G16" s="336" t="s">
        <v>55</v>
      </c>
      <c r="H16" s="336"/>
      <c r="I16" s="46"/>
      <c r="J16" s="47"/>
      <c r="K16" s="338" t="s">
        <v>56</v>
      </c>
      <c r="L16" s="338"/>
      <c r="M16" s="336" t="s">
        <v>53</v>
      </c>
      <c r="N16" s="336"/>
      <c r="O16" s="47"/>
      <c r="P16" s="40"/>
      <c r="Q16" s="331"/>
      <c r="R16" s="25"/>
    </row>
    <row r="17" spans="1:18" x14ac:dyDescent="0.3">
      <c r="A17" s="24"/>
      <c r="B17" s="40"/>
      <c r="C17" s="40"/>
      <c r="D17" s="46"/>
      <c r="E17" s="48"/>
      <c r="F17" s="48"/>
      <c r="G17" s="48"/>
      <c r="H17" s="48"/>
      <c r="I17" s="46"/>
      <c r="J17" s="47"/>
      <c r="K17" s="47"/>
      <c r="L17" s="47"/>
      <c r="M17" s="47"/>
      <c r="N17" s="47"/>
      <c r="O17" s="47"/>
      <c r="P17" s="40"/>
      <c r="Q17" s="40"/>
      <c r="R17" s="25"/>
    </row>
    <row r="18" spans="1:18" ht="15.6" x14ac:dyDescent="0.3">
      <c r="A18" s="24"/>
      <c r="B18" s="332">
        <v>3</v>
      </c>
      <c r="C18" s="40"/>
      <c r="D18" s="46"/>
      <c r="E18" s="333" t="s">
        <v>47</v>
      </c>
      <c r="F18" s="333"/>
      <c r="G18" s="337" t="s">
        <v>47</v>
      </c>
      <c r="H18" s="337"/>
      <c r="I18" s="46"/>
      <c r="J18" s="47"/>
      <c r="K18" s="333" t="s">
        <v>46</v>
      </c>
      <c r="L18" s="333"/>
      <c r="M18" s="337" t="s">
        <v>46</v>
      </c>
      <c r="N18" s="337"/>
      <c r="O18" s="47"/>
      <c r="P18" s="40"/>
      <c r="Q18" s="331" t="s">
        <v>48</v>
      </c>
      <c r="R18" s="25"/>
    </row>
    <row r="19" spans="1:18" x14ac:dyDescent="0.3">
      <c r="A19" s="24"/>
      <c r="B19" s="332"/>
      <c r="C19" s="40"/>
      <c r="D19" s="46"/>
      <c r="E19" s="335" t="s">
        <v>51</v>
      </c>
      <c r="F19" s="335"/>
      <c r="G19" s="334" t="s">
        <v>52</v>
      </c>
      <c r="H19" s="334"/>
      <c r="I19" s="46"/>
      <c r="J19" s="47"/>
      <c r="K19" s="335" t="s">
        <v>49</v>
      </c>
      <c r="L19" s="335"/>
      <c r="M19" s="334" t="s">
        <v>50</v>
      </c>
      <c r="N19" s="334"/>
      <c r="O19" s="47"/>
      <c r="P19" s="40"/>
      <c r="Q19" s="331"/>
      <c r="R19" s="25"/>
    </row>
    <row r="20" spans="1:18" x14ac:dyDescent="0.3">
      <c r="A20" s="24"/>
      <c r="B20" s="332"/>
      <c r="C20" s="40"/>
      <c r="D20" s="46"/>
      <c r="E20" s="336" t="s">
        <v>55</v>
      </c>
      <c r="F20" s="336"/>
      <c r="G20" s="338" t="s">
        <v>56</v>
      </c>
      <c r="H20" s="338"/>
      <c r="I20" s="46"/>
      <c r="J20" s="47"/>
      <c r="K20" s="336" t="s">
        <v>53</v>
      </c>
      <c r="L20" s="336"/>
      <c r="M20" s="338" t="s">
        <v>54</v>
      </c>
      <c r="N20" s="338"/>
      <c r="O20" s="47"/>
      <c r="P20" s="40"/>
      <c r="Q20" s="331"/>
      <c r="R20" s="25"/>
    </row>
    <row r="21" spans="1:18" x14ac:dyDescent="0.3">
      <c r="A21" s="24"/>
      <c r="B21" s="27"/>
      <c r="C21" s="27"/>
      <c r="D21" s="28"/>
      <c r="E21" s="28"/>
      <c r="F21" s="28"/>
      <c r="G21" s="28"/>
      <c r="H21" s="28"/>
      <c r="I21" s="28"/>
      <c r="J21" s="29"/>
      <c r="K21" s="29"/>
      <c r="L21" s="29"/>
      <c r="M21" s="29"/>
      <c r="N21" s="29"/>
      <c r="O21" s="29"/>
      <c r="P21" s="27"/>
      <c r="Q21" s="30"/>
      <c r="R21" s="31"/>
    </row>
    <row r="22" spans="1:18" ht="111.75" customHeight="1" x14ac:dyDescent="0.3">
      <c r="A22" s="24"/>
      <c r="B22" s="339" t="s">
        <v>57</v>
      </c>
      <c r="C22" s="340"/>
      <c r="D22" s="340"/>
      <c r="E22" s="340"/>
      <c r="F22" s="340"/>
      <c r="G22" s="340"/>
      <c r="H22" s="340"/>
      <c r="I22" s="340"/>
      <c r="J22" s="340"/>
      <c r="K22" s="340"/>
      <c r="L22" s="340"/>
      <c r="M22" s="340"/>
      <c r="N22" s="340"/>
      <c r="O22" s="340"/>
      <c r="P22" s="340"/>
      <c r="Q22" s="340"/>
      <c r="R22" s="32"/>
    </row>
    <row r="23" spans="1:18" x14ac:dyDescent="0.3">
      <c r="A23" s="24"/>
      <c r="B23" s="33"/>
      <c r="C23" s="34"/>
      <c r="D23" s="35"/>
      <c r="E23" s="35"/>
      <c r="F23" s="35"/>
      <c r="G23" s="35"/>
      <c r="H23" s="35"/>
      <c r="I23" s="35"/>
      <c r="J23" s="36"/>
      <c r="K23" s="36"/>
      <c r="L23" s="36"/>
      <c r="M23" s="36"/>
      <c r="N23" s="36"/>
      <c r="O23" s="36"/>
      <c r="P23" s="34"/>
      <c r="Q23" s="34"/>
      <c r="R23" s="23"/>
    </row>
    <row r="24" spans="1:18" ht="15.6" x14ac:dyDescent="0.3">
      <c r="A24" s="24"/>
      <c r="B24" s="332">
        <v>4</v>
      </c>
      <c r="C24" s="40"/>
      <c r="D24" s="46"/>
      <c r="E24" s="337" t="s">
        <v>46</v>
      </c>
      <c r="F24" s="337"/>
      <c r="G24" s="333" t="s">
        <v>46</v>
      </c>
      <c r="H24" s="333"/>
      <c r="I24" s="46"/>
      <c r="J24" s="47"/>
      <c r="K24" s="337" t="s">
        <v>47</v>
      </c>
      <c r="L24" s="337"/>
      <c r="M24" s="333" t="s">
        <v>47</v>
      </c>
      <c r="N24" s="333"/>
      <c r="O24" s="47"/>
      <c r="P24" s="40"/>
      <c r="Q24" s="331" t="s">
        <v>48</v>
      </c>
      <c r="R24" s="25"/>
    </row>
    <row r="25" spans="1:18" x14ac:dyDescent="0.3">
      <c r="A25" s="24"/>
      <c r="B25" s="332"/>
      <c r="C25" s="40"/>
      <c r="D25" s="46"/>
      <c r="E25" s="334" t="s">
        <v>50</v>
      </c>
      <c r="F25" s="334"/>
      <c r="G25" s="335" t="s">
        <v>49</v>
      </c>
      <c r="H25" s="335"/>
      <c r="I25" s="46"/>
      <c r="J25" s="47"/>
      <c r="K25" s="334" t="s">
        <v>52</v>
      </c>
      <c r="L25" s="334"/>
      <c r="M25" s="335" t="s">
        <v>51</v>
      </c>
      <c r="N25" s="335"/>
      <c r="O25" s="47"/>
      <c r="P25" s="40"/>
      <c r="Q25" s="331"/>
      <c r="R25" s="25"/>
    </row>
    <row r="26" spans="1:18" x14ac:dyDescent="0.3">
      <c r="A26" s="24"/>
      <c r="B26" s="332"/>
      <c r="C26" s="40"/>
      <c r="D26" s="46"/>
      <c r="E26" s="338" t="s">
        <v>54</v>
      </c>
      <c r="F26" s="338"/>
      <c r="G26" s="336" t="s">
        <v>53</v>
      </c>
      <c r="H26" s="336"/>
      <c r="I26" s="46"/>
      <c r="J26" s="47"/>
      <c r="K26" s="338" t="s">
        <v>56</v>
      </c>
      <c r="L26" s="338"/>
      <c r="M26" s="336" t="s">
        <v>55</v>
      </c>
      <c r="N26" s="336"/>
      <c r="O26" s="47"/>
      <c r="P26" s="40"/>
      <c r="Q26" s="331"/>
      <c r="R26" s="25"/>
    </row>
    <row r="27" spans="1:18" x14ac:dyDescent="0.3">
      <c r="A27" s="24"/>
      <c r="B27" s="40"/>
      <c r="C27" s="40"/>
      <c r="D27" s="46"/>
      <c r="E27" s="48"/>
      <c r="F27" s="48"/>
      <c r="G27" s="48"/>
      <c r="H27" s="48"/>
      <c r="I27" s="46"/>
      <c r="J27" s="47"/>
      <c r="K27" s="47"/>
      <c r="L27" s="47"/>
      <c r="M27" s="47"/>
      <c r="N27" s="47"/>
      <c r="O27" s="47"/>
      <c r="P27" s="40"/>
      <c r="Q27" s="40"/>
      <c r="R27" s="25"/>
    </row>
    <row r="28" spans="1:18" ht="15.6" x14ac:dyDescent="0.3">
      <c r="A28" s="24"/>
      <c r="B28" s="332">
        <v>5</v>
      </c>
      <c r="C28" s="40"/>
      <c r="D28" s="46"/>
      <c r="E28" s="333" t="s">
        <v>47</v>
      </c>
      <c r="F28" s="333"/>
      <c r="G28" s="337" t="s">
        <v>46</v>
      </c>
      <c r="H28" s="337"/>
      <c r="I28" s="46"/>
      <c r="J28" s="47"/>
      <c r="K28" s="333" t="s">
        <v>46</v>
      </c>
      <c r="L28" s="333"/>
      <c r="M28" s="337" t="s">
        <v>47</v>
      </c>
      <c r="N28" s="337"/>
      <c r="O28" s="47"/>
      <c r="P28" s="40"/>
      <c r="Q28" s="331" t="s">
        <v>48</v>
      </c>
      <c r="R28" s="25"/>
    </row>
    <row r="29" spans="1:18" x14ac:dyDescent="0.3">
      <c r="A29" s="24"/>
      <c r="B29" s="332"/>
      <c r="C29" s="40"/>
      <c r="D29" s="46"/>
      <c r="E29" s="335" t="s">
        <v>51</v>
      </c>
      <c r="F29" s="335"/>
      <c r="G29" s="334" t="s">
        <v>50</v>
      </c>
      <c r="H29" s="334"/>
      <c r="I29" s="46"/>
      <c r="J29" s="47"/>
      <c r="K29" s="335" t="s">
        <v>49</v>
      </c>
      <c r="L29" s="335"/>
      <c r="M29" s="334" t="s">
        <v>52</v>
      </c>
      <c r="N29" s="334"/>
      <c r="O29" s="47"/>
      <c r="P29" s="40"/>
      <c r="Q29" s="331"/>
      <c r="R29" s="25"/>
    </row>
    <row r="30" spans="1:18" x14ac:dyDescent="0.3">
      <c r="A30" s="24"/>
      <c r="B30" s="332"/>
      <c r="C30" s="40"/>
      <c r="D30" s="46"/>
      <c r="E30" s="336" t="s">
        <v>55</v>
      </c>
      <c r="F30" s="336"/>
      <c r="G30" s="338" t="s">
        <v>54</v>
      </c>
      <c r="H30" s="338"/>
      <c r="I30" s="46"/>
      <c r="J30" s="47"/>
      <c r="K30" s="336" t="s">
        <v>53</v>
      </c>
      <c r="L30" s="336"/>
      <c r="M30" s="338" t="s">
        <v>56</v>
      </c>
      <c r="N30" s="338"/>
      <c r="O30" s="47"/>
      <c r="P30" s="40"/>
      <c r="Q30" s="331"/>
      <c r="R30" s="25"/>
    </row>
    <row r="31" spans="1:18" x14ac:dyDescent="0.3">
      <c r="A31" s="26"/>
      <c r="B31" s="27"/>
      <c r="C31" s="27"/>
      <c r="D31" s="28"/>
      <c r="E31" s="28"/>
      <c r="F31" s="28"/>
      <c r="G31" s="28"/>
      <c r="H31" s="28"/>
      <c r="I31" s="28"/>
      <c r="J31" s="29"/>
      <c r="K31" s="29"/>
      <c r="L31" s="29"/>
      <c r="M31" s="29"/>
      <c r="N31" s="29"/>
      <c r="O31" s="29"/>
      <c r="P31" s="27"/>
      <c r="Q31" s="27"/>
      <c r="R31" s="31"/>
    </row>
  </sheetData>
  <sheetProtection algorithmName="SHA-512" hashValue="fCB3X223TNnOUvXqhtFedc6fZSYvc+GBJB8blao9vvqFCpg09OGrsfQoJBFCgIdOwVVHzKH2ufJgVi+lAH8Niw==" saltValue="x/4m+GbEtYWwbM2EnycxZA==" spinCount="100000" sheet="1" objects="1" scenarios="1" selectLockedCells="1"/>
  <mergeCells count="77">
    <mergeCell ref="M19:N19"/>
    <mergeCell ref="G24:H24"/>
    <mergeCell ref="G25:H25"/>
    <mergeCell ref="G26:H26"/>
    <mergeCell ref="E25:F25"/>
    <mergeCell ref="E26:F26"/>
    <mergeCell ref="E28:F28"/>
    <mergeCell ref="E29:F29"/>
    <mergeCell ref="M28:N28"/>
    <mergeCell ref="M29:N29"/>
    <mergeCell ref="G20:H20"/>
    <mergeCell ref="B22:Q22"/>
    <mergeCell ref="E20:F20"/>
    <mergeCell ref="B28:B30"/>
    <mergeCell ref="E30:F30"/>
    <mergeCell ref="E24:F24"/>
    <mergeCell ref="K30:L30"/>
    <mergeCell ref="Q28:Q30"/>
    <mergeCell ref="M20:N20"/>
    <mergeCell ref="K20:L20"/>
    <mergeCell ref="B24:B26"/>
    <mergeCell ref="Q24:Q26"/>
    <mergeCell ref="K10:L10"/>
    <mergeCell ref="K11:L11"/>
    <mergeCell ref="K12:L12"/>
    <mergeCell ref="K28:L28"/>
    <mergeCell ref="K29:L29"/>
    <mergeCell ref="K24:L24"/>
    <mergeCell ref="K25:L25"/>
    <mergeCell ref="K26:L26"/>
    <mergeCell ref="K15:L15"/>
    <mergeCell ref="K16:L16"/>
    <mergeCell ref="K18:L18"/>
    <mergeCell ref="K19:L19"/>
    <mergeCell ref="B10:B12"/>
    <mergeCell ref="G28:H28"/>
    <mergeCell ref="G29:H29"/>
    <mergeCell ref="G30:H30"/>
    <mergeCell ref="M16:N16"/>
    <mergeCell ref="M30:N30"/>
    <mergeCell ref="M24:N24"/>
    <mergeCell ref="M25:N25"/>
    <mergeCell ref="M26:N26"/>
    <mergeCell ref="M18:N18"/>
    <mergeCell ref="E10:F10"/>
    <mergeCell ref="G10:H10"/>
    <mergeCell ref="E14:F14"/>
    <mergeCell ref="E15:F15"/>
    <mergeCell ref="E16:F16"/>
    <mergeCell ref="K14:L14"/>
    <mergeCell ref="M14:N14"/>
    <mergeCell ref="E12:F12"/>
    <mergeCell ref="G11:H11"/>
    <mergeCell ref="G12:H12"/>
    <mergeCell ref="G18:H18"/>
    <mergeCell ref="Q10:Q12"/>
    <mergeCell ref="B14:B16"/>
    <mergeCell ref="Q14:Q16"/>
    <mergeCell ref="B18:B20"/>
    <mergeCell ref="Q18:Q20"/>
    <mergeCell ref="E18:F18"/>
    <mergeCell ref="G19:H19"/>
    <mergeCell ref="E11:F11"/>
    <mergeCell ref="G14:H14"/>
    <mergeCell ref="G15:H15"/>
    <mergeCell ref="G16:H16"/>
    <mergeCell ref="E19:F19"/>
    <mergeCell ref="M10:N10"/>
    <mergeCell ref="M11:N11"/>
    <mergeCell ref="M12:N12"/>
    <mergeCell ref="M15:N15"/>
    <mergeCell ref="B2:Q2"/>
    <mergeCell ref="B6:Q6"/>
    <mergeCell ref="F7:H7"/>
    <mergeCell ref="L7:N7"/>
    <mergeCell ref="K4:O4"/>
    <mergeCell ref="D4:H4"/>
  </mergeCells>
  <pageMargins left="0.78740157480314965" right="0" top="0.74803149606299213" bottom="0.74803149606299213" header="0.31496062992125984" footer="0.31496062992125984"/>
  <pageSetup paperSize="9" orientation="portrait" horizontalDpi="12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U98"/>
  <sheetViews>
    <sheetView tabSelected="1" workbookViewId="0">
      <selection activeCell="E73" sqref="E73:G98"/>
    </sheetView>
  </sheetViews>
  <sheetFormatPr defaultRowHeight="14.4" x14ac:dyDescent="0.3"/>
  <cols>
    <col min="1" max="1" width="24.44140625" customWidth="1"/>
    <col min="2" max="2" width="21.109375" customWidth="1"/>
    <col min="3" max="3" width="25.109375" bestFit="1" customWidth="1"/>
    <col min="4" max="4" width="3.88671875" customWidth="1"/>
    <col min="5" max="5" width="13.6640625" customWidth="1"/>
    <col min="6" max="6" width="21.88671875" bestFit="1" customWidth="1"/>
    <col min="7" max="7" width="6.5546875" bestFit="1" customWidth="1"/>
    <col min="8" max="8" width="7.109375" bestFit="1" customWidth="1"/>
    <col min="9" max="9" width="21.5546875" bestFit="1" customWidth="1"/>
    <col min="10" max="10" width="6.44140625" style="78" customWidth="1"/>
    <col min="11" max="11" width="5.33203125" customWidth="1"/>
    <col min="12" max="12" width="29.5546875" customWidth="1"/>
    <col min="13" max="13" width="3.44140625" customWidth="1"/>
    <col min="14" max="14" width="29" customWidth="1"/>
    <col min="15" max="15" width="3.6640625" customWidth="1"/>
    <col min="16" max="16" width="21.88671875" customWidth="1"/>
    <col min="17" max="17" width="4.109375" customWidth="1"/>
    <col min="23" max="23" width="11" customWidth="1"/>
  </cols>
  <sheetData>
    <row r="1" spans="1:21" ht="18" x14ac:dyDescent="0.35">
      <c r="A1" s="72" t="s">
        <v>83</v>
      </c>
      <c r="B1" s="73"/>
      <c r="C1" s="74"/>
      <c r="E1" s="341" t="s">
        <v>105</v>
      </c>
      <c r="F1" s="341"/>
      <c r="G1" s="341"/>
      <c r="H1" s="341"/>
      <c r="I1" s="341"/>
      <c r="J1" s="341"/>
      <c r="L1" s="75" t="s">
        <v>84</v>
      </c>
      <c r="M1" s="72"/>
      <c r="N1" s="75" t="s">
        <v>86</v>
      </c>
      <c r="P1" s="75" t="s">
        <v>87</v>
      </c>
      <c r="R1" s="75" t="s">
        <v>93</v>
      </c>
      <c r="S1" s="75" t="s">
        <v>94</v>
      </c>
      <c r="T1" s="75" t="s">
        <v>95</v>
      </c>
      <c r="U1" s="75" t="s">
        <v>96</v>
      </c>
    </row>
    <row r="2" spans="1:21" x14ac:dyDescent="0.3">
      <c r="A2" t="s">
        <v>67</v>
      </c>
      <c r="B2" t="s">
        <v>68</v>
      </c>
      <c r="C2" t="s">
        <v>82</v>
      </c>
      <c r="E2" t="s">
        <v>103</v>
      </c>
      <c r="F2" t="s">
        <v>106</v>
      </c>
      <c r="G2" t="s">
        <v>63</v>
      </c>
      <c r="H2" t="s">
        <v>104</v>
      </c>
      <c r="I2" t="s">
        <v>85</v>
      </c>
      <c r="J2" s="79" t="s">
        <v>185</v>
      </c>
      <c r="L2" t="s">
        <v>85</v>
      </c>
      <c r="N2" t="s">
        <v>85</v>
      </c>
      <c r="P2" t="s">
        <v>85</v>
      </c>
      <c r="R2" t="str">
        <f>"1-" &amp; Protokolas!F16</f>
        <v>1-</v>
      </c>
      <c r="S2" t="str">
        <f>"1-" &amp; Protokolas!O16</f>
        <v>1-</v>
      </c>
      <c r="T2" t="str">
        <f>"1-"&amp;Protokolas!L16</f>
        <v>1-</v>
      </c>
      <c r="U2" t="str">
        <f>"1-"&amp;Protokolas!I16</f>
        <v>1-</v>
      </c>
    </row>
    <row r="3" spans="1:21" x14ac:dyDescent="0.3">
      <c r="A3" s="76" t="s">
        <v>79</v>
      </c>
      <c r="B3" s="76" t="s">
        <v>70</v>
      </c>
      <c r="C3" s="77" t="str">
        <f>CONCATENATE(T_BoulingoCentrai[[#This Row],[Boulingo Centras]], ", ",T_BoulingoCentrai[[#This Row],[Miestas]])</f>
        <v>Amerigo, Vilnius</v>
      </c>
      <c r="E3" s="146" t="s">
        <v>196</v>
      </c>
      <c r="F3" s="146" t="s">
        <v>197</v>
      </c>
      <c r="G3" s="146">
        <v>0</v>
      </c>
      <c r="H3" s="146" t="s">
        <v>184</v>
      </c>
      <c r="I3" s="146" t="s">
        <v>222</v>
      </c>
      <c r="J3" s="88">
        <f>COUNTIF(I$3:I3,T_Zaidejai[[#This Row],[Komanda]])</f>
        <v>1</v>
      </c>
      <c r="L3" s="76"/>
      <c r="N3" s="76"/>
      <c r="P3" s="76" t="s">
        <v>221</v>
      </c>
      <c r="R3" t="str">
        <f>"2-"&amp;Protokolas!L16</f>
        <v>2-</v>
      </c>
      <c r="S3" t="str">
        <f>"2-"&amp;Protokolas!I16</f>
        <v>2-</v>
      </c>
      <c r="T3" t="str">
        <f>"2-"&amp;Protokolas!F16</f>
        <v>2-</v>
      </c>
      <c r="U3" t="str">
        <f>"2-"&amp;Protokolas!O16</f>
        <v>2-</v>
      </c>
    </row>
    <row r="4" spans="1:21" x14ac:dyDescent="0.3">
      <c r="A4" s="76" t="s">
        <v>75</v>
      </c>
      <c r="B4" s="76" t="s">
        <v>76</v>
      </c>
      <c r="C4" s="77" t="str">
        <f>CONCATENATE(T_BoulingoCentrai[[#This Row],[Boulingo Centras]], ", ",T_BoulingoCentrai[[#This Row],[Miestas]])</f>
        <v>Apollo, Klaipėda</v>
      </c>
      <c r="E4" s="146" t="s">
        <v>198</v>
      </c>
      <c r="F4" s="146" t="s">
        <v>199</v>
      </c>
      <c r="G4" s="146">
        <v>0</v>
      </c>
      <c r="H4" s="146" t="s">
        <v>184</v>
      </c>
      <c r="I4" s="146" t="s">
        <v>222</v>
      </c>
      <c r="J4" s="88">
        <f>COUNTIF(I$3:I4,T_Zaidejai[[#This Row],[Komanda]])</f>
        <v>2</v>
      </c>
      <c r="P4" s="76" t="s">
        <v>194</v>
      </c>
    </row>
    <row r="5" spans="1:21" x14ac:dyDescent="0.3">
      <c r="A5" s="76" t="s">
        <v>75</v>
      </c>
      <c r="B5" s="76" t="s">
        <v>71</v>
      </c>
      <c r="C5" s="77" t="str">
        <f>CONCATENATE(T_BoulingoCentrai[[#This Row],[Boulingo Centras]], ", ",T_BoulingoCentrai[[#This Row],[Miestas]])</f>
        <v>Apollo, Šiauliai</v>
      </c>
      <c r="E5" s="146" t="s">
        <v>255</v>
      </c>
      <c r="F5" s="146" t="s">
        <v>256</v>
      </c>
      <c r="G5" s="146">
        <v>8</v>
      </c>
      <c r="H5" s="146" t="s">
        <v>184</v>
      </c>
      <c r="I5" s="146" t="s">
        <v>222</v>
      </c>
      <c r="J5" s="88">
        <f>COUNTIF(I$3:I5,T_Zaidejai[[#This Row],[Komanda]])</f>
        <v>3</v>
      </c>
      <c r="P5" s="76" t="s">
        <v>222</v>
      </c>
    </row>
    <row r="6" spans="1:21" x14ac:dyDescent="0.3">
      <c r="A6" s="76" t="s">
        <v>214</v>
      </c>
      <c r="B6" s="76" t="s">
        <v>215</v>
      </c>
      <c r="C6" s="77" t="str">
        <f>CONCATENATE(T_BoulingoCentrai[[#This Row],[Boulingo Centras]], ", ",T_BoulingoCentrai[[#This Row],[Miestas]])</f>
        <v>Kišenė, Trakai</v>
      </c>
      <c r="E6" s="146" t="s">
        <v>203</v>
      </c>
      <c r="F6" s="146" t="s">
        <v>204</v>
      </c>
      <c r="G6" s="146">
        <v>8</v>
      </c>
      <c r="H6" s="146" t="s">
        <v>184</v>
      </c>
      <c r="I6" s="146" t="s">
        <v>222</v>
      </c>
      <c r="J6" s="88">
        <f>COUNTIF(I$3:I6,T_Zaidejai[[#This Row],[Komanda]])</f>
        <v>4</v>
      </c>
      <c r="P6" s="76" t="s">
        <v>88</v>
      </c>
    </row>
    <row r="7" spans="1:21" x14ac:dyDescent="0.3">
      <c r="A7" s="76" t="s">
        <v>296</v>
      </c>
      <c r="B7" s="76" t="s">
        <v>297</v>
      </c>
      <c r="C7" s="77" t="str">
        <f>CONCATENATE(T_BoulingoCentrai[[#This Row],[Boulingo Centras]], ", ",T_BoulingoCentrai[[#This Row],[Miestas]])</f>
        <v>Palangos boulingas, Palanga</v>
      </c>
      <c r="E7" s="146" t="s">
        <v>110</v>
      </c>
      <c r="F7" s="146" t="s">
        <v>250</v>
      </c>
      <c r="G7" s="146">
        <v>0</v>
      </c>
      <c r="H7" s="146" t="s">
        <v>184</v>
      </c>
      <c r="I7" s="146" t="s">
        <v>222</v>
      </c>
      <c r="J7" s="88">
        <f>COUNTIF(I$3:I7,T_Zaidejai[[#This Row],[Komanda]])</f>
        <v>5</v>
      </c>
      <c r="P7" s="76" t="s">
        <v>292</v>
      </c>
    </row>
    <row r="8" spans="1:21" x14ac:dyDescent="0.3">
      <c r="A8" s="76" t="s">
        <v>102</v>
      </c>
      <c r="B8" s="76">
        <v>1</v>
      </c>
      <c r="C8" s="77" t="str">
        <f>CONCATENATE(T_BoulingoCentrai[[#This Row],[Boulingo Centras]], ", ",T_BoulingoCentrai[[#This Row],[Miestas]])</f>
        <v>O‘Learys, 1</v>
      </c>
      <c r="E8" s="148" t="s">
        <v>260</v>
      </c>
      <c r="F8" s="149" t="s">
        <v>298</v>
      </c>
      <c r="G8" s="148">
        <v>0</v>
      </c>
      <c r="H8" s="148" t="s">
        <v>184</v>
      </c>
      <c r="I8" s="148" t="s">
        <v>222</v>
      </c>
      <c r="J8" s="145">
        <f>COUNTIF(I$3:I8,T_Zaidejai[[#This Row],[Komanda]])</f>
        <v>6</v>
      </c>
      <c r="P8" s="76" t="s">
        <v>223</v>
      </c>
    </row>
    <row r="9" spans="1:21" x14ac:dyDescent="0.3">
      <c r="A9" s="76" t="s">
        <v>74</v>
      </c>
      <c r="B9" s="76" t="s">
        <v>69</v>
      </c>
      <c r="C9" s="77" t="str">
        <f>CONCATENATE(T_BoulingoCentrai[[#This Row],[Boulingo Centras]], ", ",T_BoulingoCentrai[[#This Row],[Miestas]])</f>
        <v>Oazė, Kaunas</v>
      </c>
      <c r="E9" s="146" t="s">
        <v>196</v>
      </c>
      <c r="F9" s="146" t="s">
        <v>197</v>
      </c>
      <c r="G9" s="146">
        <v>0</v>
      </c>
      <c r="H9" s="146" t="s">
        <v>184</v>
      </c>
      <c r="I9" s="146" t="s">
        <v>194</v>
      </c>
      <c r="J9" s="88">
        <f>COUNTIF(I$3:I9,T_Zaidejai[[#This Row],[Komanda]])</f>
        <v>1</v>
      </c>
      <c r="P9" s="76" t="s">
        <v>205</v>
      </c>
    </row>
    <row r="10" spans="1:21" x14ac:dyDescent="0.3">
      <c r="A10" s="76" t="s">
        <v>80</v>
      </c>
      <c r="B10" s="76" t="s">
        <v>72</v>
      </c>
      <c r="C10" s="77" t="str">
        <f>CONCATENATE(T_BoulingoCentrai[[#This Row],[Boulingo Centras]], ", ",T_BoulingoCentrai[[#This Row],[Miestas]])</f>
        <v>Porto, Plungė</v>
      </c>
      <c r="E10" s="146" t="s">
        <v>139</v>
      </c>
      <c r="F10" s="146" t="s">
        <v>193</v>
      </c>
      <c r="G10" s="146">
        <v>0</v>
      </c>
      <c r="H10" s="146" t="s">
        <v>184</v>
      </c>
      <c r="I10" s="146" t="s">
        <v>194</v>
      </c>
      <c r="J10" s="88">
        <f>COUNTIF(I$3:I10,T_Zaidejai[[#This Row],[Komanda]])</f>
        <v>2</v>
      </c>
      <c r="P10" s="76" t="s">
        <v>90</v>
      </c>
    </row>
    <row r="11" spans="1:21" x14ac:dyDescent="0.3">
      <c r="A11" s="76" t="s">
        <v>81</v>
      </c>
      <c r="B11" s="76" t="s">
        <v>73</v>
      </c>
      <c r="C11" s="77" t="str">
        <f>CONCATENATE(T_BoulingoCentrai[[#This Row],[Boulingo Centras]], ", ",T_BoulingoCentrai[[#This Row],[Miestas]])</f>
        <v>SPA Vilnius, Druskininkai</v>
      </c>
      <c r="E11" s="146" t="s">
        <v>217</v>
      </c>
      <c r="F11" s="146" t="s">
        <v>218</v>
      </c>
      <c r="G11" s="146">
        <v>0</v>
      </c>
      <c r="H11" s="146" t="s">
        <v>184</v>
      </c>
      <c r="I11" s="146" t="s">
        <v>194</v>
      </c>
      <c r="J11" s="88">
        <f>COUNTIF(I$3:I11,T_Zaidejai[[#This Row],[Komanda]])</f>
        <v>3</v>
      </c>
      <c r="P11" s="76" t="s">
        <v>224</v>
      </c>
    </row>
    <row r="12" spans="1:21" x14ac:dyDescent="0.3">
      <c r="A12" s="76" t="s">
        <v>77</v>
      </c>
      <c r="B12" s="76" t="s">
        <v>69</v>
      </c>
      <c r="C12" s="77" t="str">
        <f>CONCATENATE(T_BoulingoCentrai[[#This Row],[Boulingo Centras]], ", ",T_BoulingoCentrai[[#This Row],[Miestas]])</f>
        <v>Strike House, Kaunas</v>
      </c>
      <c r="E12" s="146" t="s">
        <v>143</v>
      </c>
      <c r="F12" s="146" t="s">
        <v>195</v>
      </c>
      <c r="G12" s="146">
        <v>0</v>
      </c>
      <c r="H12" s="146" t="s">
        <v>184</v>
      </c>
      <c r="I12" s="146" t="s">
        <v>194</v>
      </c>
      <c r="J12" s="88">
        <f>COUNTIF(I$3:I12,T_Zaidejai[[#This Row],[Komanda]])</f>
        <v>4</v>
      </c>
      <c r="P12" s="76" t="s">
        <v>91</v>
      </c>
    </row>
    <row r="13" spans="1:21" x14ac:dyDescent="0.3">
      <c r="A13" s="76" t="s">
        <v>78</v>
      </c>
      <c r="B13" s="76" t="s">
        <v>70</v>
      </c>
      <c r="C13" s="144" t="str">
        <f>CONCATENATE(T_BoulingoCentrai[[#This Row],[Boulingo Centras]], ", ",T_BoulingoCentrai[[#This Row],[Miestas]])</f>
        <v>Žirmūnai, Vilnius</v>
      </c>
      <c r="E13" s="146" t="s">
        <v>254</v>
      </c>
      <c r="F13" s="146" t="s">
        <v>252</v>
      </c>
      <c r="G13" s="146">
        <v>0</v>
      </c>
      <c r="H13" s="146" t="s">
        <v>184</v>
      </c>
      <c r="I13" s="146" t="s">
        <v>194</v>
      </c>
      <c r="J13" s="88">
        <f>COUNTIF(I$3:I13,T_Zaidejai[[#This Row],[Komanda]])</f>
        <v>5</v>
      </c>
      <c r="P13" s="76" t="s">
        <v>225</v>
      </c>
    </row>
    <row r="14" spans="1:21" x14ac:dyDescent="0.3">
      <c r="E14" s="147" t="s">
        <v>200</v>
      </c>
      <c r="F14" s="146" t="s">
        <v>201</v>
      </c>
      <c r="G14" s="147">
        <v>0</v>
      </c>
      <c r="H14" s="147" t="s">
        <v>184</v>
      </c>
      <c r="I14" s="146" t="s">
        <v>194</v>
      </c>
      <c r="J14" s="88">
        <f>COUNTIF(I$3:I14,T_Zaidejai[[#This Row],[Komanda]])</f>
        <v>6</v>
      </c>
      <c r="P14" s="76" t="s">
        <v>89</v>
      </c>
    </row>
    <row r="15" spans="1:21" x14ac:dyDescent="0.3">
      <c r="E15" s="147" t="s">
        <v>253</v>
      </c>
      <c r="F15" s="146" t="s">
        <v>251</v>
      </c>
      <c r="G15" s="147">
        <v>8</v>
      </c>
      <c r="H15" s="147" t="s">
        <v>184</v>
      </c>
      <c r="I15" s="147" t="s">
        <v>194</v>
      </c>
      <c r="J15" s="88">
        <f>COUNTIF(I$3:I15,T_Zaidejai[[#This Row],[Komanda]])</f>
        <v>7</v>
      </c>
      <c r="P15" s="76" t="s">
        <v>92</v>
      </c>
    </row>
    <row r="16" spans="1:21" x14ac:dyDescent="0.3">
      <c r="E16" s="147" t="s">
        <v>260</v>
      </c>
      <c r="F16" s="146" t="s">
        <v>267</v>
      </c>
      <c r="G16" s="147">
        <v>0</v>
      </c>
      <c r="H16" s="147" t="s">
        <v>184</v>
      </c>
      <c r="I16" s="147" t="s">
        <v>91</v>
      </c>
      <c r="J16" s="145">
        <f>COUNTIF(I$3:I16,T_Zaidejai[[#This Row],[Komanda]])</f>
        <v>1</v>
      </c>
      <c r="P16" s="76" t="s">
        <v>210</v>
      </c>
    </row>
    <row r="17" spans="5:16" x14ac:dyDescent="0.3">
      <c r="E17" s="147" t="s">
        <v>259</v>
      </c>
      <c r="F17" s="146" t="s">
        <v>262</v>
      </c>
      <c r="G17" s="147">
        <v>0</v>
      </c>
      <c r="H17" s="147" t="s">
        <v>184</v>
      </c>
      <c r="I17" s="147" t="s">
        <v>91</v>
      </c>
      <c r="J17" s="145">
        <f>COUNTIF(I$3:I17,T_Zaidejai[[#This Row],[Komanda]])</f>
        <v>2</v>
      </c>
      <c r="P17" s="76" t="s">
        <v>226</v>
      </c>
    </row>
    <row r="18" spans="5:16" x14ac:dyDescent="0.3">
      <c r="E18" s="147" t="s">
        <v>152</v>
      </c>
      <c r="F18" s="146" t="s">
        <v>263</v>
      </c>
      <c r="G18" s="147">
        <v>0</v>
      </c>
      <c r="H18" s="147" t="s">
        <v>184</v>
      </c>
      <c r="I18" s="147" t="s">
        <v>91</v>
      </c>
      <c r="J18" s="145">
        <f>COUNTIF(I$3:I18,T_Zaidejai[[#This Row],[Komanda]])</f>
        <v>3</v>
      </c>
    </row>
    <row r="19" spans="5:16" x14ac:dyDescent="0.3">
      <c r="E19" s="147" t="s">
        <v>261</v>
      </c>
      <c r="F19" s="146" t="s">
        <v>268</v>
      </c>
      <c r="G19" s="147">
        <v>5</v>
      </c>
      <c r="H19" s="147" t="s">
        <v>184</v>
      </c>
      <c r="I19" s="147" t="s">
        <v>91</v>
      </c>
      <c r="J19" s="145">
        <f>COUNTIF(I$3:I19,T_Zaidejai[[#This Row],[Komanda]])</f>
        <v>4</v>
      </c>
    </row>
    <row r="20" spans="5:16" x14ac:dyDescent="0.3">
      <c r="E20" s="147" t="s">
        <v>153</v>
      </c>
      <c r="F20" s="146" t="s">
        <v>266</v>
      </c>
      <c r="G20" s="147">
        <v>0</v>
      </c>
      <c r="H20" s="147" t="s">
        <v>184</v>
      </c>
      <c r="I20" s="147" t="s">
        <v>91</v>
      </c>
      <c r="J20" s="145">
        <f>COUNTIF(I$3:I20,T_Zaidejai[[#This Row],[Komanda]])</f>
        <v>5</v>
      </c>
    </row>
    <row r="21" spans="5:16" x14ac:dyDescent="0.3">
      <c r="E21" s="147" t="s">
        <v>153</v>
      </c>
      <c r="F21" s="146" t="s">
        <v>265</v>
      </c>
      <c r="G21" s="147">
        <v>0</v>
      </c>
      <c r="H21" s="147" t="s">
        <v>184</v>
      </c>
      <c r="I21" s="147" t="s">
        <v>91</v>
      </c>
      <c r="J21" s="145">
        <f>COUNTIF(I$3:I21,T_Zaidejai[[#This Row],[Komanda]])</f>
        <v>6</v>
      </c>
    </row>
    <row r="22" spans="5:16" x14ac:dyDescent="0.3">
      <c r="E22" s="147" t="s">
        <v>152</v>
      </c>
      <c r="F22" s="146" t="s">
        <v>264</v>
      </c>
      <c r="G22" s="147">
        <v>0</v>
      </c>
      <c r="H22" s="147" t="s">
        <v>184</v>
      </c>
      <c r="I22" s="147" t="s">
        <v>91</v>
      </c>
      <c r="J22" s="145">
        <f>COUNTIF(I$3:I22,T_Zaidejai[[#This Row],[Komanda]])</f>
        <v>7</v>
      </c>
    </row>
    <row r="23" spans="5:16" x14ac:dyDescent="0.3">
      <c r="E23" s="147" t="s">
        <v>235</v>
      </c>
      <c r="F23" s="146" t="s">
        <v>229</v>
      </c>
      <c r="G23" s="147">
        <v>0</v>
      </c>
      <c r="H23" s="147" t="s">
        <v>184</v>
      </c>
      <c r="I23" s="147" t="s">
        <v>292</v>
      </c>
      <c r="J23" s="145">
        <f>COUNTIF(I$3:I23,T_Zaidejai[[#This Row],[Komanda]])</f>
        <v>1</v>
      </c>
    </row>
    <row r="24" spans="5:16" x14ac:dyDescent="0.3">
      <c r="E24" s="147" t="s">
        <v>236</v>
      </c>
      <c r="F24" s="146" t="s">
        <v>220</v>
      </c>
      <c r="G24" s="147">
        <v>0</v>
      </c>
      <c r="H24" s="147" t="s">
        <v>184</v>
      </c>
      <c r="I24" s="147" t="s">
        <v>292</v>
      </c>
      <c r="J24" s="145">
        <f>COUNTIF(I$3:I24,T_Zaidejai[[#This Row],[Komanda]])</f>
        <v>2</v>
      </c>
    </row>
    <row r="25" spans="5:16" x14ac:dyDescent="0.3">
      <c r="E25" s="147" t="s">
        <v>237</v>
      </c>
      <c r="F25" s="146" t="s">
        <v>230</v>
      </c>
      <c r="G25" s="147">
        <v>0</v>
      </c>
      <c r="H25" s="147" t="s">
        <v>184</v>
      </c>
      <c r="I25" s="147" t="s">
        <v>292</v>
      </c>
      <c r="J25" s="145">
        <f>COUNTIF(I$3:I25,T_Zaidejai[[#This Row],[Komanda]])</f>
        <v>3</v>
      </c>
    </row>
    <row r="26" spans="5:16" x14ac:dyDescent="0.3">
      <c r="E26" s="147" t="s">
        <v>233</v>
      </c>
      <c r="F26" s="146" t="s">
        <v>227</v>
      </c>
      <c r="G26" s="147">
        <v>0</v>
      </c>
      <c r="H26" s="147" t="s">
        <v>184</v>
      </c>
      <c r="I26" s="147" t="s">
        <v>292</v>
      </c>
      <c r="J26" s="145">
        <f>COUNTIF(I$3:I26,T_Zaidejai[[#This Row],[Komanda]])</f>
        <v>4</v>
      </c>
    </row>
    <row r="27" spans="5:16" x14ac:dyDescent="0.3">
      <c r="E27" s="147" t="s">
        <v>239</v>
      </c>
      <c r="F27" s="146" t="s">
        <v>232</v>
      </c>
      <c r="G27" s="147">
        <v>8</v>
      </c>
      <c r="H27" s="147" t="s">
        <v>184</v>
      </c>
      <c r="I27" s="147" t="s">
        <v>292</v>
      </c>
      <c r="J27" s="145">
        <f>COUNTIF(I$3:I27,T_Zaidejai[[#This Row],[Komanda]])</f>
        <v>5</v>
      </c>
    </row>
    <row r="28" spans="5:16" x14ac:dyDescent="0.3">
      <c r="E28" s="147" t="s">
        <v>234</v>
      </c>
      <c r="F28" s="146" t="s">
        <v>228</v>
      </c>
      <c r="G28" s="147">
        <v>5</v>
      </c>
      <c r="H28" s="147" t="s">
        <v>184</v>
      </c>
      <c r="I28" s="147" t="s">
        <v>292</v>
      </c>
      <c r="J28" s="145">
        <f>COUNTIF(I$3:I28,T_Zaidejai[[#This Row],[Komanda]])</f>
        <v>6</v>
      </c>
    </row>
    <row r="29" spans="5:16" x14ac:dyDescent="0.3">
      <c r="E29" s="147" t="s">
        <v>238</v>
      </c>
      <c r="F29" s="146" t="s">
        <v>231</v>
      </c>
      <c r="G29" s="147">
        <v>13</v>
      </c>
      <c r="H29" s="147" t="s">
        <v>184</v>
      </c>
      <c r="I29" s="147" t="s">
        <v>292</v>
      </c>
      <c r="J29" s="145">
        <f>COUNTIF(I$3:I29,T_Zaidejai[[#This Row],[Komanda]])</f>
        <v>7</v>
      </c>
    </row>
    <row r="30" spans="5:16" x14ac:dyDescent="0.3">
      <c r="E30" s="147" t="s">
        <v>143</v>
      </c>
      <c r="F30" s="146" t="s">
        <v>144</v>
      </c>
      <c r="G30" s="147">
        <v>0</v>
      </c>
      <c r="H30" s="147" t="s">
        <v>184</v>
      </c>
      <c r="I30" s="147" t="s">
        <v>88</v>
      </c>
      <c r="J30" s="145">
        <f>COUNTIF(I$3:I30,T_Zaidejai[[#This Row],[Komanda]])</f>
        <v>1</v>
      </c>
    </row>
    <row r="31" spans="5:16" x14ac:dyDescent="0.3">
      <c r="E31" s="147" t="s">
        <v>127</v>
      </c>
      <c r="F31" s="146" t="s">
        <v>128</v>
      </c>
      <c r="G31" s="147">
        <v>0</v>
      </c>
      <c r="H31" s="147" t="s">
        <v>184</v>
      </c>
      <c r="I31" s="147" t="s">
        <v>88</v>
      </c>
      <c r="J31" s="145">
        <f>COUNTIF(I$3:I31,T_Zaidejai[[#This Row],[Komanda]])</f>
        <v>2</v>
      </c>
    </row>
    <row r="32" spans="5:16" x14ac:dyDescent="0.3">
      <c r="E32" s="147" t="s">
        <v>141</v>
      </c>
      <c r="F32" s="146" t="s">
        <v>142</v>
      </c>
      <c r="G32" s="147">
        <v>10</v>
      </c>
      <c r="H32" s="147" t="s">
        <v>184</v>
      </c>
      <c r="I32" s="147" t="s">
        <v>88</v>
      </c>
      <c r="J32" s="145">
        <f>COUNTIF(I$3:I32,T_Zaidejai[[#This Row],[Komanda]])</f>
        <v>3</v>
      </c>
    </row>
    <row r="33" spans="5:10" x14ac:dyDescent="0.3">
      <c r="E33" s="147" t="s">
        <v>116</v>
      </c>
      <c r="F33" s="146" t="s">
        <v>117</v>
      </c>
      <c r="G33" s="147">
        <v>0</v>
      </c>
      <c r="H33" s="147" t="s">
        <v>184</v>
      </c>
      <c r="I33" s="147" t="s">
        <v>88</v>
      </c>
      <c r="J33" s="145">
        <f>COUNTIF(I$3:I33,T_Zaidejai[[#This Row],[Komanda]])</f>
        <v>4</v>
      </c>
    </row>
    <row r="34" spans="5:10" x14ac:dyDescent="0.3">
      <c r="E34" s="147" t="s">
        <v>110</v>
      </c>
      <c r="F34" s="146" t="s">
        <v>111</v>
      </c>
      <c r="G34" s="147">
        <v>0</v>
      </c>
      <c r="H34" s="147" t="s">
        <v>184</v>
      </c>
      <c r="I34" s="147" t="s">
        <v>88</v>
      </c>
      <c r="J34" s="145">
        <f>COUNTIF(I$3:I34,T_Zaidejai[[#This Row],[Komanda]])</f>
        <v>5</v>
      </c>
    </row>
    <row r="35" spans="5:10" x14ac:dyDescent="0.3">
      <c r="E35" s="147" t="s">
        <v>152</v>
      </c>
      <c r="F35" s="146" t="s">
        <v>111</v>
      </c>
      <c r="G35" s="147">
        <v>0</v>
      </c>
      <c r="H35" s="147" t="s">
        <v>184</v>
      </c>
      <c r="I35" s="147" t="s">
        <v>88</v>
      </c>
      <c r="J35" s="145">
        <f>COUNTIF(I$3:I35,T_Zaidejai[[#This Row],[Komanda]])</f>
        <v>6</v>
      </c>
    </row>
    <row r="36" spans="5:10" x14ac:dyDescent="0.3">
      <c r="E36" s="147" t="s">
        <v>183</v>
      </c>
      <c r="F36" s="146" t="s">
        <v>140</v>
      </c>
      <c r="G36" s="147">
        <v>0</v>
      </c>
      <c r="H36" s="147" t="s">
        <v>184</v>
      </c>
      <c r="I36" s="147" t="s">
        <v>88</v>
      </c>
      <c r="J36" s="145">
        <f>COUNTIF(I$3:I36,T_Zaidejai[[#This Row],[Komanda]])</f>
        <v>7</v>
      </c>
    </row>
    <row r="37" spans="5:10" x14ac:dyDescent="0.3">
      <c r="E37" s="147" t="s">
        <v>170</v>
      </c>
      <c r="F37" s="146" t="s">
        <v>171</v>
      </c>
      <c r="G37" s="147">
        <v>0</v>
      </c>
      <c r="H37" s="147" t="s">
        <v>184</v>
      </c>
      <c r="I37" s="147" t="s">
        <v>92</v>
      </c>
      <c r="J37" s="145">
        <f>COUNTIF(I$3:I37,T_Zaidejai[[#This Row],[Komanda]])</f>
        <v>1</v>
      </c>
    </row>
    <row r="38" spans="5:10" x14ac:dyDescent="0.3">
      <c r="E38" s="147" t="s">
        <v>157</v>
      </c>
      <c r="F38" s="146" t="s">
        <v>158</v>
      </c>
      <c r="G38" s="147">
        <v>0</v>
      </c>
      <c r="H38" s="147" t="s">
        <v>184</v>
      </c>
      <c r="I38" s="147" t="s">
        <v>92</v>
      </c>
      <c r="J38" s="145">
        <f>COUNTIF(I$3:I38,T_Zaidejai[[#This Row],[Komanda]])</f>
        <v>2</v>
      </c>
    </row>
    <row r="39" spans="5:10" x14ac:dyDescent="0.3">
      <c r="E39" s="147" t="s">
        <v>172</v>
      </c>
      <c r="F39" s="146" t="s">
        <v>173</v>
      </c>
      <c r="G39" s="147">
        <v>5</v>
      </c>
      <c r="H39" s="147" t="s">
        <v>184</v>
      </c>
      <c r="I39" s="147" t="s">
        <v>92</v>
      </c>
      <c r="J39" s="145">
        <f>COUNTIF(I$3:I39,T_Zaidejai[[#This Row],[Komanda]])</f>
        <v>3</v>
      </c>
    </row>
    <row r="40" spans="5:10" x14ac:dyDescent="0.3">
      <c r="E40" s="147" t="s">
        <v>257</v>
      </c>
      <c r="F40" s="146" t="s">
        <v>258</v>
      </c>
      <c r="G40" s="147">
        <v>8</v>
      </c>
      <c r="H40" s="147" t="s">
        <v>184</v>
      </c>
      <c r="I40" s="147" t="s">
        <v>92</v>
      </c>
      <c r="J40" s="145">
        <f>COUNTIF(I$3:I40,T_Zaidejai[[#This Row],[Komanda]])</f>
        <v>4</v>
      </c>
    </row>
    <row r="41" spans="5:10" x14ac:dyDescent="0.3">
      <c r="E41" s="147" t="s">
        <v>176</v>
      </c>
      <c r="F41" s="146" t="s">
        <v>177</v>
      </c>
      <c r="G41" s="147">
        <v>0</v>
      </c>
      <c r="H41" s="147" t="s">
        <v>184</v>
      </c>
      <c r="I41" s="147" t="s">
        <v>92</v>
      </c>
      <c r="J41" s="145">
        <f>COUNTIF(I$3:I41,T_Zaidejai[[#This Row],[Komanda]])</f>
        <v>5</v>
      </c>
    </row>
    <row r="42" spans="5:10" x14ac:dyDescent="0.3">
      <c r="E42" s="147" t="s">
        <v>107</v>
      </c>
      <c r="F42" s="146" t="s">
        <v>108</v>
      </c>
      <c r="G42" s="147">
        <v>10</v>
      </c>
      <c r="H42" s="147" t="s">
        <v>184</v>
      </c>
      <c r="I42" s="147" t="s">
        <v>92</v>
      </c>
      <c r="J42" s="145">
        <f>COUNTIF(I$3:I42,T_Zaidejai[[#This Row],[Komanda]])</f>
        <v>6</v>
      </c>
    </row>
    <row r="43" spans="5:10" x14ac:dyDescent="0.3">
      <c r="E43" s="147" t="s">
        <v>136</v>
      </c>
      <c r="F43" s="146" t="s">
        <v>202</v>
      </c>
      <c r="G43" s="147">
        <v>8</v>
      </c>
      <c r="H43" s="147" t="s">
        <v>184</v>
      </c>
      <c r="I43" s="147" t="s">
        <v>225</v>
      </c>
      <c r="J43" s="145">
        <f>COUNTIF(I$3:I43,T_Zaidejai[[#This Row],[Komanda]])</f>
        <v>1</v>
      </c>
    </row>
    <row r="44" spans="5:10" x14ac:dyDescent="0.3">
      <c r="E44" s="147" t="s">
        <v>145</v>
      </c>
      <c r="F44" s="146" t="s">
        <v>146</v>
      </c>
      <c r="G44" s="147">
        <v>5</v>
      </c>
      <c r="H44" s="147" t="s">
        <v>184</v>
      </c>
      <c r="I44" s="147" t="s">
        <v>225</v>
      </c>
      <c r="J44" s="145">
        <f>COUNTIF(I$3:I44,T_Zaidejai[[#This Row],[Komanda]])</f>
        <v>2</v>
      </c>
    </row>
    <row r="45" spans="5:10" x14ac:dyDescent="0.3">
      <c r="E45" s="147" t="s">
        <v>153</v>
      </c>
      <c r="F45" s="146" t="s">
        <v>154</v>
      </c>
      <c r="G45" s="147">
        <v>5</v>
      </c>
      <c r="H45" s="147" t="s">
        <v>184</v>
      </c>
      <c r="I45" s="147" t="s">
        <v>225</v>
      </c>
      <c r="J45" s="145">
        <f>COUNTIF(I$3:I45,T_Zaidejai[[#This Row],[Komanda]])</f>
        <v>3</v>
      </c>
    </row>
    <row r="46" spans="5:10" x14ac:dyDescent="0.3">
      <c r="E46" s="147" t="s">
        <v>155</v>
      </c>
      <c r="F46" s="146" t="s">
        <v>156</v>
      </c>
      <c r="G46" s="147">
        <v>5</v>
      </c>
      <c r="H46" s="147" t="s">
        <v>184</v>
      </c>
      <c r="I46" s="147" t="s">
        <v>225</v>
      </c>
      <c r="J46" s="145">
        <f>COUNTIF(I$3:I46,T_Zaidejai[[#This Row],[Komanda]])</f>
        <v>4</v>
      </c>
    </row>
    <row r="47" spans="5:10" x14ac:dyDescent="0.3">
      <c r="E47" s="147" t="s">
        <v>126</v>
      </c>
      <c r="F47" s="146" t="s">
        <v>269</v>
      </c>
      <c r="G47" s="147">
        <v>0</v>
      </c>
      <c r="H47" s="147" t="s">
        <v>184</v>
      </c>
      <c r="I47" s="147" t="s">
        <v>225</v>
      </c>
      <c r="J47" s="145">
        <f>COUNTIF(I$3:I47,T_Zaidejai[[#This Row],[Komanda]])</f>
        <v>5</v>
      </c>
    </row>
    <row r="48" spans="5:10" x14ac:dyDescent="0.3">
      <c r="E48" s="147" t="s">
        <v>176</v>
      </c>
      <c r="F48" s="146" t="s">
        <v>178</v>
      </c>
      <c r="G48" s="147">
        <v>0</v>
      </c>
      <c r="H48" s="147" t="s">
        <v>184</v>
      </c>
      <c r="I48" s="147" t="s">
        <v>225</v>
      </c>
      <c r="J48" s="145">
        <f>COUNTIF(I$3:I48,T_Zaidejai[[#This Row],[Komanda]])</f>
        <v>6</v>
      </c>
    </row>
    <row r="49" spans="5:10" x14ac:dyDescent="0.3">
      <c r="E49" s="147" t="s">
        <v>241</v>
      </c>
      <c r="F49" s="146" t="s">
        <v>247</v>
      </c>
      <c r="G49" s="147">
        <v>13</v>
      </c>
      <c r="H49" s="147" t="s">
        <v>184</v>
      </c>
      <c r="I49" s="147" t="s">
        <v>221</v>
      </c>
      <c r="J49" s="145">
        <f>COUNTIF(I$3:I49,T_Zaidejai[[#This Row],[Komanda]])</f>
        <v>1</v>
      </c>
    </row>
    <row r="50" spans="5:10" x14ac:dyDescent="0.3">
      <c r="E50" s="147" t="s">
        <v>242</v>
      </c>
      <c r="F50" s="146" t="s">
        <v>248</v>
      </c>
      <c r="G50" s="147">
        <v>5</v>
      </c>
      <c r="H50" s="147" t="s">
        <v>184</v>
      </c>
      <c r="I50" s="147" t="s">
        <v>221</v>
      </c>
      <c r="J50" s="145">
        <f>COUNTIF(I$3:I50,T_Zaidejai[[#This Row],[Komanda]])</f>
        <v>2</v>
      </c>
    </row>
    <row r="51" spans="5:10" x14ac:dyDescent="0.3">
      <c r="E51" s="147" t="s">
        <v>243</v>
      </c>
      <c r="F51" s="146" t="s">
        <v>140</v>
      </c>
      <c r="G51" s="147">
        <v>0</v>
      </c>
      <c r="H51" s="147" t="s">
        <v>184</v>
      </c>
      <c r="I51" s="147" t="s">
        <v>221</v>
      </c>
      <c r="J51" s="145">
        <f>COUNTIF(I$3:I51,T_Zaidejai[[#This Row],[Komanda]])</f>
        <v>3</v>
      </c>
    </row>
    <row r="52" spans="5:10" x14ac:dyDescent="0.3">
      <c r="E52" s="147" t="s">
        <v>240</v>
      </c>
      <c r="F52" s="146" t="s">
        <v>246</v>
      </c>
      <c r="G52" s="147">
        <v>5</v>
      </c>
      <c r="H52" s="147" t="s">
        <v>184</v>
      </c>
      <c r="I52" s="147" t="s">
        <v>221</v>
      </c>
      <c r="J52" s="145">
        <f>COUNTIF(I$3:I52,T_Zaidejai[[#This Row],[Komanda]])</f>
        <v>4</v>
      </c>
    </row>
    <row r="53" spans="5:10" x14ac:dyDescent="0.3">
      <c r="E53" s="147" t="s">
        <v>245</v>
      </c>
      <c r="F53" s="146" t="s">
        <v>250</v>
      </c>
      <c r="G53" s="147">
        <v>0</v>
      </c>
      <c r="H53" s="147" t="s">
        <v>184</v>
      </c>
      <c r="I53" s="147" t="s">
        <v>221</v>
      </c>
      <c r="J53" s="145">
        <f>COUNTIF(I$3:I53,T_Zaidejai[[#This Row],[Komanda]])</f>
        <v>5</v>
      </c>
    </row>
    <row r="54" spans="5:10" x14ac:dyDescent="0.3">
      <c r="E54" s="147" t="s">
        <v>244</v>
      </c>
      <c r="F54" s="146" t="s">
        <v>249</v>
      </c>
      <c r="G54" s="147">
        <v>13</v>
      </c>
      <c r="H54" s="147" t="s">
        <v>184</v>
      </c>
      <c r="I54" s="147" t="s">
        <v>221</v>
      </c>
      <c r="J54" s="145">
        <f>COUNTIF(I$3:I54,T_Zaidejai[[#This Row],[Komanda]])</f>
        <v>6</v>
      </c>
    </row>
    <row r="55" spans="5:10" x14ac:dyDescent="0.3">
      <c r="E55" s="147" t="s">
        <v>163</v>
      </c>
      <c r="F55" s="146" t="s">
        <v>279</v>
      </c>
      <c r="G55" s="147">
        <v>0</v>
      </c>
      <c r="H55" s="147" t="s">
        <v>184</v>
      </c>
      <c r="I55" s="147" t="s">
        <v>224</v>
      </c>
      <c r="J55" s="145">
        <f>COUNTIF(I$3:I55,T_Zaidejai[[#This Row],[Komanda]])</f>
        <v>1</v>
      </c>
    </row>
    <row r="56" spans="5:10" x14ac:dyDescent="0.3">
      <c r="E56" s="147" t="s">
        <v>272</v>
      </c>
      <c r="F56" s="146" t="s">
        <v>277</v>
      </c>
      <c r="G56" s="147">
        <v>0</v>
      </c>
      <c r="H56" s="147" t="s">
        <v>184</v>
      </c>
      <c r="I56" s="147" t="s">
        <v>224</v>
      </c>
      <c r="J56" s="145">
        <f>COUNTIF(I$3:I56,T_Zaidejai[[#This Row],[Komanda]])</f>
        <v>2</v>
      </c>
    </row>
    <row r="57" spans="5:10" x14ac:dyDescent="0.3">
      <c r="E57" s="147" t="s">
        <v>271</v>
      </c>
      <c r="F57" s="146" t="s">
        <v>275</v>
      </c>
      <c r="G57" s="147">
        <v>0</v>
      </c>
      <c r="H57" s="147" t="s">
        <v>184</v>
      </c>
      <c r="I57" s="147" t="s">
        <v>224</v>
      </c>
      <c r="J57" s="145">
        <f>COUNTIF(I$3:I57,T_Zaidejai[[#This Row],[Komanda]])</f>
        <v>3</v>
      </c>
    </row>
    <row r="58" spans="5:10" x14ac:dyDescent="0.3">
      <c r="E58" s="147" t="s">
        <v>155</v>
      </c>
      <c r="F58" s="146" t="s">
        <v>276</v>
      </c>
      <c r="G58" s="147">
        <v>0</v>
      </c>
      <c r="H58" s="147" t="s">
        <v>184</v>
      </c>
      <c r="I58" s="147" t="s">
        <v>224</v>
      </c>
      <c r="J58" s="145">
        <f>COUNTIF(I$3:I58,T_Zaidejai[[#This Row],[Komanda]])</f>
        <v>4</v>
      </c>
    </row>
    <row r="59" spans="5:10" x14ac:dyDescent="0.3">
      <c r="E59" s="147" t="s">
        <v>270</v>
      </c>
      <c r="F59" s="146" t="s">
        <v>274</v>
      </c>
      <c r="G59" s="147">
        <v>5</v>
      </c>
      <c r="H59" s="147" t="s">
        <v>184</v>
      </c>
      <c r="I59" s="147" t="s">
        <v>224</v>
      </c>
      <c r="J59" s="145">
        <f>COUNTIF(I$3:I59,T_Zaidejai[[#This Row],[Komanda]])</f>
        <v>5</v>
      </c>
    </row>
    <row r="60" spans="5:10" x14ac:dyDescent="0.3">
      <c r="E60" s="147" t="s">
        <v>272</v>
      </c>
      <c r="F60" s="146" t="s">
        <v>278</v>
      </c>
      <c r="G60" s="147">
        <v>0</v>
      </c>
      <c r="H60" s="147" t="s">
        <v>184</v>
      </c>
      <c r="I60" s="147" t="s">
        <v>224</v>
      </c>
      <c r="J60" s="145">
        <f>COUNTIF(I$3:I60,T_Zaidejai[[#This Row],[Komanda]])</f>
        <v>6</v>
      </c>
    </row>
    <row r="61" spans="5:10" x14ac:dyDescent="0.3">
      <c r="E61" s="147" t="s">
        <v>273</v>
      </c>
      <c r="F61" s="146" t="s">
        <v>280</v>
      </c>
      <c r="G61" s="147">
        <v>0</v>
      </c>
      <c r="H61" s="147" t="s">
        <v>184</v>
      </c>
      <c r="I61" s="147" t="s">
        <v>224</v>
      </c>
      <c r="J61" s="145">
        <f>COUNTIF(I$3:I61,T_Zaidejai[[#This Row],[Komanda]])</f>
        <v>7</v>
      </c>
    </row>
    <row r="62" spans="5:10" x14ac:dyDescent="0.3">
      <c r="E62" s="147" t="s">
        <v>165</v>
      </c>
      <c r="F62" s="146" t="s">
        <v>166</v>
      </c>
      <c r="G62" s="147">
        <v>0</v>
      </c>
      <c r="H62" s="147" t="s">
        <v>184</v>
      </c>
      <c r="I62" s="147" t="s">
        <v>205</v>
      </c>
      <c r="J62" s="145">
        <f>COUNTIF(I$3:I62,T_Zaidejai[[#This Row],[Komanda]])</f>
        <v>1</v>
      </c>
    </row>
    <row r="63" spans="5:10" x14ac:dyDescent="0.3">
      <c r="E63" s="147" t="s">
        <v>167</v>
      </c>
      <c r="F63" s="146" t="s">
        <v>166</v>
      </c>
      <c r="G63" s="147">
        <v>0</v>
      </c>
      <c r="H63" s="147" t="s">
        <v>184</v>
      </c>
      <c r="I63" s="147" t="s">
        <v>205</v>
      </c>
      <c r="J63" s="145">
        <f>COUNTIF(I$3:I63,T_Zaidejai[[#This Row],[Komanda]])</f>
        <v>2</v>
      </c>
    </row>
    <row r="64" spans="5:10" x14ac:dyDescent="0.3">
      <c r="E64" s="147" t="s">
        <v>163</v>
      </c>
      <c r="F64" s="146" t="s">
        <v>164</v>
      </c>
      <c r="G64" s="147">
        <v>0</v>
      </c>
      <c r="H64" s="147" t="s">
        <v>184</v>
      </c>
      <c r="I64" s="147" t="s">
        <v>205</v>
      </c>
      <c r="J64" s="145">
        <f>COUNTIF(I$3:I64,T_Zaidejai[[#This Row],[Komanda]])</f>
        <v>3</v>
      </c>
    </row>
    <row r="65" spans="5:10" x14ac:dyDescent="0.3">
      <c r="E65" s="147" t="s">
        <v>189</v>
      </c>
      <c r="F65" s="146" t="s">
        <v>190</v>
      </c>
      <c r="G65" s="147">
        <v>10</v>
      </c>
      <c r="H65" s="147" t="s">
        <v>184</v>
      </c>
      <c r="I65" s="147" t="s">
        <v>205</v>
      </c>
      <c r="J65" s="145">
        <f>COUNTIF(I$3:I65,T_Zaidejai[[#This Row],[Komanda]])</f>
        <v>4</v>
      </c>
    </row>
    <row r="66" spans="5:10" x14ac:dyDescent="0.3">
      <c r="E66" s="147" t="s">
        <v>179</v>
      </c>
      <c r="F66" s="146" t="s">
        <v>180</v>
      </c>
      <c r="G66" s="147">
        <v>13</v>
      </c>
      <c r="H66" s="147" t="s">
        <v>184</v>
      </c>
      <c r="I66" s="147" t="s">
        <v>205</v>
      </c>
      <c r="J66" s="145">
        <f>COUNTIF(I$3:I66,T_Zaidejai[[#This Row],[Komanda]])</f>
        <v>5</v>
      </c>
    </row>
    <row r="67" spans="5:10" x14ac:dyDescent="0.3">
      <c r="E67" s="147" t="s">
        <v>206</v>
      </c>
      <c r="F67" s="146" t="s">
        <v>207</v>
      </c>
      <c r="G67" s="147">
        <v>13</v>
      </c>
      <c r="H67" s="147" t="s">
        <v>184</v>
      </c>
      <c r="I67" s="147" t="s">
        <v>205</v>
      </c>
      <c r="J67" s="145">
        <f>COUNTIF(I$3:I67,T_Zaidejai[[#This Row],[Komanda]])</f>
        <v>6</v>
      </c>
    </row>
    <row r="68" spans="5:10" x14ac:dyDescent="0.3">
      <c r="E68" s="147" t="s">
        <v>151</v>
      </c>
      <c r="F68" s="146" t="s">
        <v>209</v>
      </c>
      <c r="G68" s="147">
        <v>0</v>
      </c>
      <c r="H68" s="147" t="s">
        <v>184</v>
      </c>
      <c r="I68" s="147" t="s">
        <v>89</v>
      </c>
      <c r="J68" s="145">
        <f>COUNTIF(I$3:I68,T_Zaidejai[[#This Row],[Komanda]])</f>
        <v>1</v>
      </c>
    </row>
    <row r="69" spans="5:10" x14ac:dyDescent="0.3">
      <c r="E69" s="147" t="s">
        <v>119</v>
      </c>
      <c r="F69" s="146" t="s">
        <v>208</v>
      </c>
      <c r="G69" s="147">
        <v>0</v>
      </c>
      <c r="H69" s="147" t="s">
        <v>184</v>
      </c>
      <c r="I69" s="147" t="s">
        <v>89</v>
      </c>
      <c r="J69" s="145">
        <f>COUNTIF(I$3:I69,T_Zaidejai[[#This Row],[Komanda]])</f>
        <v>2</v>
      </c>
    </row>
    <row r="70" spans="5:10" x14ac:dyDescent="0.3">
      <c r="E70" s="147" t="s">
        <v>175</v>
      </c>
      <c r="F70" s="146" t="s">
        <v>131</v>
      </c>
      <c r="G70" s="147">
        <v>8</v>
      </c>
      <c r="H70" s="147" t="s">
        <v>184</v>
      </c>
      <c r="I70" s="147" t="s">
        <v>89</v>
      </c>
      <c r="J70" s="145">
        <f>COUNTIF(I$3:I70,T_Zaidejai[[#This Row],[Komanda]])</f>
        <v>3</v>
      </c>
    </row>
    <row r="71" spans="5:10" x14ac:dyDescent="0.3">
      <c r="E71" s="147" t="s">
        <v>132</v>
      </c>
      <c r="F71" s="146" t="s">
        <v>133</v>
      </c>
      <c r="G71" s="147">
        <v>10</v>
      </c>
      <c r="H71" s="147" t="s">
        <v>184</v>
      </c>
      <c r="I71" s="147" t="s">
        <v>89</v>
      </c>
      <c r="J71" s="145">
        <f>COUNTIF(I$3:I71,T_Zaidejai[[#This Row],[Komanda]])</f>
        <v>4</v>
      </c>
    </row>
    <row r="72" spans="5:10" x14ac:dyDescent="0.3">
      <c r="E72" s="147" t="s">
        <v>109</v>
      </c>
      <c r="F72" s="146" t="s">
        <v>188</v>
      </c>
      <c r="G72" s="147">
        <v>5</v>
      </c>
      <c r="H72" s="147" t="s">
        <v>184</v>
      </c>
      <c r="I72" s="147" t="s">
        <v>89</v>
      </c>
      <c r="J72" s="145">
        <f>COUNTIF(I$3:I72,T_Zaidejai[[#This Row],[Komanda]])</f>
        <v>5</v>
      </c>
    </row>
    <row r="73" spans="5:10" x14ac:dyDescent="0.3">
      <c r="E73" s="147" t="s">
        <v>112</v>
      </c>
      <c r="F73" s="146" t="s">
        <v>113</v>
      </c>
      <c r="G73" s="147">
        <v>0</v>
      </c>
      <c r="H73" s="147" t="s">
        <v>184</v>
      </c>
      <c r="I73" s="147" t="s">
        <v>210</v>
      </c>
      <c r="J73" s="145">
        <f>COUNTIF(I$3:I73,T_Zaidejai[[#This Row],[Komanda]])</f>
        <v>1</v>
      </c>
    </row>
    <row r="74" spans="5:10" x14ac:dyDescent="0.3">
      <c r="E74" s="147" t="s">
        <v>147</v>
      </c>
      <c r="F74" s="146" t="s">
        <v>148</v>
      </c>
      <c r="G74" s="147">
        <v>8</v>
      </c>
      <c r="H74" s="147" t="s">
        <v>184</v>
      </c>
      <c r="I74" s="147" t="s">
        <v>210</v>
      </c>
      <c r="J74" s="145">
        <f>COUNTIF(I$3:I74,T_Zaidejai[[#This Row],[Komanda]])</f>
        <v>2</v>
      </c>
    </row>
    <row r="75" spans="5:10" x14ac:dyDescent="0.3">
      <c r="E75" s="147" t="s">
        <v>174</v>
      </c>
      <c r="F75" s="146" t="s">
        <v>211</v>
      </c>
      <c r="G75" s="147">
        <v>0</v>
      </c>
      <c r="H75" s="147" t="s">
        <v>184</v>
      </c>
      <c r="I75" s="147" t="s">
        <v>210</v>
      </c>
      <c r="J75" s="145">
        <f>COUNTIF(I$3:I75,T_Zaidejai[[#This Row],[Komanda]])</f>
        <v>3</v>
      </c>
    </row>
    <row r="76" spans="5:10" x14ac:dyDescent="0.3">
      <c r="E76" s="147" t="s">
        <v>120</v>
      </c>
      <c r="F76" s="146" t="s">
        <v>121</v>
      </c>
      <c r="G76" s="147">
        <v>13</v>
      </c>
      <c r="H76" s="147" t="s">
        <v>184</v>
      </c>
      <c r="I76" s="147" t="s">
        <v>210</v>
      </c>
      <c r="J76" s="145">
        <f>COUNTIF(I$3:I76,T_Zaidejai[[#This Row],[Komanda]])</f>
        <v>4</v>
      </c>
    </row>
    <row r="77" spans="5:10" x14ac:dyDescent="0.3">
      <c r="E77" s="147" t="s">
        <v>116</v>
      </c>
      <c r="F77" s="146" t="s">
        <v>118</v>
      </c>
      <c r="G77" s="147">
        <v>5</v>
      </c>
      <c r="H77" s="147" t="s">
        <v>184</v>
      </c>
      <c r="I77" s="147" t="s">
        <v>210</v>
      </c>
      <c r="J77" s="145">
        <f>COUNTIF(I$3:I77,T_Zaidejai[[#This Row],[Komanda]])</f>
        <v>5</v>
      </c>
    </row>
    <row r="78" spans="5:10" x14ac:dyDescent="0.3">
      <c r="E78" s="146" t="s">
        <v>212</v>
      </c>
      <c r="F78" s="146" t="s">
        <v>213</v>
      </c>
      <c r="G78" s="146">
        <v>0</v>
      </c>
      <c r="H78" s="146" t="s">
        <v>184</v>
      </c>
      <c r="I78" s="146" t="s">
        <v>210</v>
      </c>
      <c r="J78" s="145">
        <f>COUNTIF(I$3:I78,T_Zaidejai[[#This Row],[Komanda]])</f>
        <v>6</v>
      </c>
    </row>
    <row r="79" spans="5:10" x14ac:dyDescent="0.3">
      <c r="E79" s="147" t="s">
        <v>284</v>
      </c>
      <c r="F79" s="146" t="s">
        <v>291</v>
      </c>
      <c r="G79" s="147">
        <v>0</v>
      </c>
      <c r="H79" s="146" t="s">
        <v>184</v>
      </c>
      <c r="I79" s="147" t="s">
        <v>226</v>
      </c>
      <c r="J79" s="145">
        <f>COUNTIF(I$3:I79,T_Zaidejai[[#This Row],[Komanda]])</f>
        <v>1</v>
      </c>
    </row>
    <row r="80" spans="5:10" x14ac:dyDescent="0.3">
      <c r="E80" s="147" t="s">
        <v>283</v>
      </c>
      <c r="F80" s="146" t="s">
        <v>287</v>
      </c>
      <c r="G80" s="147">
        <v>0</v>
      </c>
      <c r="H80" s="146" t="s">
        <v>184</v>
      </c>
      <c r="I80" s="147" t="s">
        <v>226</v>
      </c>
      <c r="J80" s="145">
        <f>COUNTIF(I$3:I80,T_Zaidejai[[#This Row],[Komanda]])</f>
        <v>2</v>
      </c>
    </row>
    <row r="81" spans="5:10" x14ac:dyDescent="0.3">
      <c r="E81" s="147" t="s">
        <v>281</v>
      </c>
      <c r="F81" s="146" t="s">
        <v>285</v>
      </c>
      <c r="G81" s="147">
        <v>0</v>
      </c>
      <c r="H81" s="146" t="s">
        <v>184</v>
      </c>
      <c r="I81" s="147" t="s">
        <v>226</v>
      </c>
      <c r="J81" s="145">
        <f>COUNTIF(I$3:I81,T_Zaidejai[[#This Row],[Komanda]])</f>
        <v>3</v>
      </c>
    </row>
    <row r="82" spans="5:10" x14ac:dyDescent="0.3">
      <c r="E82" s="147" t="s">
        <v>271</v>
      </c>
      <c r="F82" s="146" t="s">
        <v>289</v>
      </c>
      <c r="G82" s="147">
        <v>0</v>
      </c>
      <c r="H82" s="146" t="s">
        <v>184</v>
      </c>
      <c r="I82" s="147" t="s">
        <v>226</v>
      </c>
      <c r="J82" s="145">
        <f>COUNTIF(I$3:I82,T_Zaidejai[[#This Row],[Komanda]])</f>
        <v>4</v>
      </c>
    </row>
    <row r="83" spans="5:10" x14ac:dyDescent="0.3">
      <c r="E83" s="147" t="s">
        <v>282</v>
      </c>
      <c r="F83" s="146" t="s">
        <v>286</v>
      </c>
      <c r="G83" s="147">
        <v>0</v>
      </c>
      <c r="H83" s="146" t="s">
        <v>184</v>
      </c>
      <c r="I83" s="147" t="s">
        <v>226</v>
      </c>
      <c r="J83" s="145">
        <f>COUNTIF(I$3:I83,T_Zaidejai[[#This Row],[Komanda]])</f>
        <v>5</v>
      </c>
    </row>
    <row r="84" spans="5:10" x14ac:dyDescent="0.3">
      <c r="E84" s="147" t="s">
        <v>271</v>
      </c>
      <c r="F84" s="146" t="s">
        <v>288</v>
      </c>
      <c r="G84" s="147">
        <v>0</v>
      </c>
      <c r="H84" s="146" t="s">
        <v>184</v>
      </c>
      <c r="I84" s="147" t="s">
        <v>226</v>
      </c>
      <c r="J84" s="145">
        <f>COUNTIF(I$3:I84,T_Zaidejai[[#This Row],[Komanda]])</f>
        <v>6</v>
      </c>
    </row>
    <row r="85" spans="5:10" x14ac:dyDescent="0.3">
      <c r="E85" s="147" t="s">
        <v>237</v>
      </c>
      <c r="F85" s="146" t="s">
        <v>290</v>
      </c>
      <c r="G85" s="147">
        <v>0</v>
      </c>
      <c r="H85" s="146" t="s">
        <v>184</v>
      </c>
      <c r="I85" s="147" t="s">
        <v>226</v>
      </c>
      <c r="J85" s="145">
        <f>COUNTIF(I$3:I85,T_Zaidejai[[#This Row],[Komanda]])</f>
        <v>7</v>
      </c>
    </row>
    <row r="86" spans="5:10" x14ac:dyDescent="0.3">
      <c r="E86" s="147" t="s">
        <v>159</v>
      </c>
      <c r="F86" s="146" t="s">
        <v>160</v>
      </c>
      <c r="G86" s="147">
        <v>0</v>
      </c>
      <c r="H86" s="147" t="s">
        <v>184</v>
      </c>
      <c r="I86" s="147" t="s">
        <v>223</v>
      </c>
      <c r="J86" s="145">
        <f>COUNTIF(I$3:I86,T_Zaidejai[[#This Row],[Komanda]])</f>
        <v>1</v>
      </c>
    </row>
    <row r="87" spans="5:10" x14ac:dyDescent="0.3">
      <c r="E87" s="147" t="s">
        <v>124</v>
      </c>
      <c r="F87" s="146" t="s">
        <v>125</v>
      </c>
      <c r="G87" s="147">
        <v>8</v>
      </c>
      <c r="H87" s="147" t="s">
        <v>184</v>
      </c>
      <c r="I87" s="147" t="s">
        <v>223</v>
      </c>
      <c r="J87" s="145">
        <f>COUNTIF(I$3:I87,T_Zaidejai[[#This Row],[Komanda]])</f>
        <v>2</v>
      </c>
    </row>
    <row r="88" spans="5:10" x14ac:dyDescent="0.3">
      <c r="E88" s="147" t="s">
        <v>219</v>
      </c>
      <c r="F88" s="146" t="s">
        <v>220</v>
      </c>
      <c r="G88" s="147">
        <v>0</v>
      </c>
      <c r="H88" s="147" t="s">
        <v>184</v>
      </c>
      <c r="I88" s="147" t="s">
        <v>223</v>
      </c>
      <c r="J88" s="145">
        <f>COUNTIF(I$3:I88,T_Zaidejai[[#This Row],[Komanda]])</f>
        <v>3</v>
      </c>
    </row>
    <row r="89" spans="5:10" x14ac:dyDescent="0.3">
      <c r="E89" s="147" t="s">
        <v>186</v>
      </c>
      <c r="F89" s="146" t="s">
        <v>187</v>
      </c>
      <c r="G89" s="147">
        <v>0</v>
      </c>
      <c r="H89" s="147" t="s">
        <v>184</v>
      </c>
      <c r="I89" s="147" t="s">
        <v>223</v>
      </c>
      <c r="J89" s="145">
        <f>COUNTIF(I$3:I89,T_Zaidejai[[#This Row],[Komanda]])</f>
        <v>4</v>
      </c>
    </row>
    <row r="90" spans="5:10" x14ac:dyDescent="0.3">
      <c r="E90" s="147" t="s">
        <v>161</v>
      </c>
      <c r="F90" s="146" t="s">
        <v>162</v>
      </c>
      <c r="G90" s="147">
        <v>13</v>
      </c>
      <c r="H90" s="147" t="s">
        <v>184</v>
      </c>
      <c r="I90" s="147" t="s">
        <v>223</v>
      </c>
      <c r="J90" s="145">
        <f>COUNTIF(I$3:I90,T_Zaidejai[[#This Row],[Komanda]])</f>
        <v>5</v>
      </c>
    </row>
    <row r="91" spans="5:10" x14ac:dyDescent="0.3">
      <c r="E91" s="147" t="s">
        <v>137</v>
      </c>
      <c r="F91" s="146" t="s">
        <v>138</v>
      </c>
      <c r="G91" s="147">
        <v>18</v>
      </c>
      <c r="H91" s="147" t="s">
        <v>184</v>
      </c>
      <c r="I91" s="147" t="s">
        <v>223</v>
      </c>
      <c r="J91" s="145">
        <f>COUNTIF(I$3:I91,T_Zaidejai[[#This Row],[Komanda]])</f>
        <v>6</v>
      </c>
    </row>
    <row r="92" spans="5:10" x14ac:dyDescent="0.3">
      <c r="E92" s="147" t="s">
        <v>168</v>
      </c>
      <c r="F92" s="146" t="s">
        <v>169</v>
      </c>
      <c r="G92" s="147">
        <v>0</v>
      </c>
      <c r="H92" s="147" t="s">
        <v>184</v>
      </c>
      <c r="I92" s="147" t="s">
        <v>223</v>
      </c>
      <c r="J92" s="145">
        <f>COUNTIF(I$3:I92,T_Zaidejai[[#This Row],[Komanda]])</f>
        <v>7</v>
      </c>
    </row>
    <row r="93" spans="5:10" x14ac:dyDescent="0.3">
      <c r="E93" s="147" t="s">
        <v>134</v>
      </c>
      <c r="F93" s="146" t="s">
        <v>135</v>
      </c>
      <c r="G93" s="147">
        <v>0</v>
      </c>
      <c r="H93" s="147" t="s">
        <v>184</v>
      </c>
      <c r="I93" s="147" t="s">
        <v>90</v>
      </c>
      <c r="J93" s="145">
        <f>COUNTIF(I$3:I93,T_Zaidejai[[#This Row],[Komanda]])</f>
        <v>1</v>
      </c>
    </row>
    <row r="94" spans="5:10" x14ac:dyDescent="0.3">
      <c r="E94" s="147" t="s">
        <v>122</v>
      </c>
      <c r="F94" s="146" t="s">
        <v>123</v>
      </c>
      <c r="G94" s="147">
        <v>0</v>
      </c>
      <c r="H94" s="147" t="s">
        <v>184</v>
      </c>
      <c r="I94" s="147" t="s">
        <v>90</v>
      </c>
      <c r="J94" s="145">
        <f>COUNTIF(I$3:I94,T_Zaidejai[[#This Row],[Komanda]])</f>
        <v>2</v>
      </c>
    </row>
    <row r="95" spans="5:10" x14ac:dyDescent="0.3">
      <c r="E95" s="147" t="s">
        <v>181</v>
      </c>
      <c r="F95" s="146" t="s">
        <v>182</v>
      </c>
      <c r="G95" s="147">
        <v>0</v>
      </c>
      <c r="H95" s="147" t="s">
        <v>184</v>
      </c>
      <c r="I95" s="147" t="s">
        <v>90</v>
      </c>
      <c r="J95" s="145">
        <f>COUNTIF(I$3:I95,T_Zaidejai[[#This Row],[Komanda]])</f>
        <v>3</v>
      </c>
    </row>
    <row r="96" spans="5:10" x14ac:dyDescent="0.3">
      <c r="E96" s="147" t="s">
        <v>129</v>
      </c>
      <c r="F96" s="146" t="s">
        <v>130</v>
      </c>
      <c r="G96" s="147">
        <v>10</v>
      </c>
      <c r="H96" s="147" t="s">
        <v>184</v>
      </c>
      <c r="I96" s="147" t="s">
        <v>90</v>
      </c>
      <c r="J96" s="145">
        <f>COUNTIF(I$3:I96,T_Zaidejai[[#This Row],[Komanda]])</f>
        <v>4</v>
      </c>
    </row>
    <row r="97" spans="5:10" x14ac:dyDescent="0.3">
      <c r="E97" s="147" t="s">
        <v>114</v>
      </c>
      <c r="F97" s="146" t="s">
        <v>115</v>
      </c>
      <c r="G97" s="147">
        <v>10</v>
      </c>
      <c r="H97" s="147" t="s">
        <v>184</v>
      </c>
      <c r="I97" s="147" t="s">
        <v>90</v>
      </c>
      <c r="J97" s="145">
        <f>COUNTIF(I$3:I97,T_Zaidejai[[#This Row],[Komanda]])</f>
        <v>5</v>
      </c>
    </row>
    <row r="98" spans="5:10" x14ac:dyDescent="0.3">
      <c r="E98" s="147" t="s">
        <v>149</v>
      </c>
      <c r="F98" s="146" t="s">
        <v>150</v>
      </c>
      <c r="G98" s="147">
        <v>8</v>
      </c>
      <c r="H98" s="147" t="s">
        <v>184</v>
      </c>
      <c r="I98" s="147" t="s">
        <v>90</v>
      </c>
      <c r="J98" s="145">
        <f>COUNTIF(I$3:I98,T_Zaidejai[[#This Row],[Komanda]])</f>
        <v>6</v>
      </c>
    </row>
  </sheetData>
  <mergeCells count="1">
    <mergeCell ref="E1:J1"/>
  </mergeCells>
  <conditionalFormatting sqref="C3:C13">
    <cfRule type="duplicateValues" dxfId="23" priority="10"/>
  </conditionalFormatting>
  <conditionalFormatting sqref="L3">
    <cfRule type="duplicateValues" dxfId="22" priority="108"/>
  </conditionalFormatting>
  <conditionalFormatting sqref="N3">
    <cfRule type="duplicateValues" dxfId="21" priority="109"/>
  </conditionalFormatting>
  <conditionalFormatting sqref="P3:P17">
    <cfRule type="duplicateValues" dxfId="20" priority="13"/>
  </conditionalFormatting>
  <pageMargins left="0.7" right="0.7" top="0.75" bottom="0.75" header="0.3" footer="0.3"/>
  <pageSetup paperSize="9" orientation="portrait" verticalDpi="0"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10</vt:i4>
      </vt:variant>
    </vt:vector>
  </HeadingPairs>
  <TitlesOfParts>
    <vt:vector size="14" baseType="lpstr">
      <vt:lpstr>Lentelė</vt:lpstr>
      <vt:lpstr>Protokolas</vt:lpstr>
      <vt:lpstr>Žaidimo schema</vt:lpstr>
      <vt:lpstr>DataAdminLists</vt:lpstr>
      <vt:lpstr>List_AKomandos</vt:lpstr>
      <vt:lpstr>List_BKomandos</vt:lpstr>
      <vt:lpstr>List_BoulingoCentrai</vt:lpstr>
      <vt:lpstr>List_CKomandos</vt:lpstr>
      <vt:lpstr>List1</vt:lpstr>
      <vt:lpstr>List2</vt:lpstr>
      <vt:lpstr>List3</vt:lpstr>
      <vt:lpstr>List4</vt:lpstr>
      <vt:lpstr>Lentelė!Print_Area</vt:lpstr>
      <vt:lpstr>Protokolas!Print_Area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Nimbifer</dc:creator>
  <cp:lastModifiedBy>Dalia Dragunaite</cp:lastModifiedBy>
  <cp:lastPrinted>2025-11-23T21:57:06Z</cp:lastPrinted>
  <dcterms:created xsi:type="dcterms:W3CDTF">2020-08-21T11:43:10Z</dcterms:created>
  <dcterms:modified xsi:type="dcterms:W3CDTF">2026-03-27T09:39:06Z</dcterms:modified>
</cp:coreProperties>
</file>